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Calcolo ESL Investimenti" sheetId="1" r:id="rId1"/>
    <sheet name="Calcolo ESL Internazionalizzaz." sheetId="2" r:id="rId2"/>
    <sheet name="Calcolo ESL Nuova Occupazione" sheetId="3" r:id="rId3"/>
  </sheets>
  <definedNames>
    <definedName name="_xlnm.Print_Area" localSheetId="1">'Calcolo ESL Internazionalizzaz.'!$A$1:$J$54</definedName>
    <definedName name="_xlnm.Print_Area" localSheetId="0">'Calcolo ESL Investimenti'!$A$1:$J$74</definedName>
    <definedName name="_xlnm.Print_Area" localSheetId="2">'Calcolo ESL Nuova Occupazione'!$A$1:$J$62</definedName>
  </definedNames>
  <calcPr fullCalcOnLoad="1"/>
</workbook>
</file>

<file path=xl/sharedStrings.xml><?xml version="1.0" encoding="utf-8"?>
<sst xmlns="http://schemas.openxmlformats.org/spreadsheetml/2006/main" count="137" uniqueCount="39">
  <si>
    <t>Numero di rate all'anno</t>
  </si>
  <si>
    <t xml:space="preserve">Debito residuo </t>
  </si>
  <si>
    <t>Rata complessiva</t>
  </si>
  <si>
    <t>Quota capitale</t>
  </si>
  <si>
    <t>Quota interessi</t>
  </si>
  <si>
    <t>Numero rata</t>
  </si>
  <si>
    <t>Debito estinto</t>
  </si>
  <si>
    <t>Periodo di riferimento della rilevazione trim.</t>
  </si>
  <si>
    <t>Periodo di applicazione</t>
  </si>
  <si>
    <t>Categoria di operazione  analoga</t>
  </si>
  <si>
    <t>Mutuo a tasso fisso</t>
  </si>
  <si>
    <t>Tasso medio su base annua</t>
  </si>
  <si>
    <t xml:space="preserve">Rilevazione trimestrale dei valore medi dei tassi effettivi globali segnalati dalla banche ed intermediari finanziari ed utilizzati dal Ministero dell’Economia e Finanze, Dipartimento Tesoro, per analoga operazione di finanziamento, ai fini della legge sull’usura </t>
  </si>
  <si>
    <t>Differenziale A - B</t>
  </si>
  <si>
    <t>TOTALE</t>
  </si>
  <si>
    <t>Durata del periodo di Ammortamento (in anni)</t>
  </si>
  <si>
    <t>Durata del periodo di Premmortamento (in mesi)</t>
  </si>
  <si>
    <t>Data entrata in vigore Decreto</t>
  </si>
  <si>
    <t>Data Decreto Ministero Economia e Finanze</t>
  </si>
  <si>
    <t>PIANO DI PREAMMORTAMENTO</t>
  </si>
  <si>
    <t xml:space="preserve">PIANO DI AMMORTAMENTO </t>
  </si>
  <si>
    <t>Tasso periodale</t>
  </si>
  <si>
    <t>Numero di rate nel periodo di preammortamento</t>
  </si>
  <si>
    <t>EQUIVALENTE SOVVENZIONE LORDO (ESL)</t>
  </si>
  <si>
    <t>(A) Tasso medio su base annua</t>
  </si>
  <si>
    <t>Quote interessi attualizzate ai fini del calcolo dell'ESL</t>
  </si>
  <si>
    <t>Tasso di riferimento/di attualizzazione fissato dalla Commissione europea</t>
  </si>
  <si>
    <t>Tasso di interesse annuo da applicare</t>
  </si>
  <si>
    <t>Numero di rate nel periodo di ammortamento</t>
  </si>
  <si>
    <t xml:space="preserve">(B) Tasso di interesse applicato sull’operazione </t>
  </si>
  <si>
    <t>Importo Finanziamento</t>
  </si>
  <si>
    <t>CODICE IDENTIFICATIVO</t>
  </si>
  <si>
    <t>IMPRESA</t>
  </si>
  <si>
    <t>LINEA DI INTERVENTO "INVESTIMENTI MATERIALI"</t>
  </si>
  <si>
    <t>…..</t>
  </si>
  <si>
    <t>DETERMINAZIONE DELL'INTENSITA' DI AIUTO ESPRESSA IN TERMINI DI EQUIVALENTE SOVVENZIONE LORDO (Art. 7 Regolamento Operativo)</t>
  </si>
  <si>
    <t xml:space="preserve">IMPRESA </t>
  </si>
  <si>
    <t>LINEA DI INTERVENTO "INTERNAZIONALIZZAZIONE"</t>
  </si>
  <si>
    <t>LINEA DI INTERVENTO "NUOVA OCCUPAZIONE"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</si>
</sst>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L.&quot;\ #,##0;[Red]\-&quot;L.&quot;\ #,##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[$-410]dddd\ d\ mmmm\ yyyy"/>
    <numFmt numFmtId="171" formatCode="h\.mm\.ss"/>
    <numFmt numFmtId="172" formatCode="&quot;€&quot;\ #,##0.00;[Red]&quot;€&quot;\ #,##0.00"/>
    <numFmt numFmtId="173" formatCode="&quot;€&quot;\ #,##0.000;[Red]\-&quot;€&quot;\ #,##0.000"/>
    <numFmt numFmtId="174" formatCode="&quot;€&quot;\ #,##0.0000;[Red]\-&quot;€&quot;\ #,##0.0000"/>
    <numFmt numFmtId="175" formatCode="&quot;€&quot;\ #,##0.00000;[Red]\-&quot;€&quot;\ #,##0.00000"/>
    <numFmt numFmtId="176" formatCode="&quot;€&quot;\ #,##0.000000;[Red]\-&quot;€&quot;\ #,##0.000000"/>
    <numFmt numFmtId="177" formatCode="&quot;€&quot;\ #,##0.0000000;[Red]\-&quot;€&quot;\ #,##0.0000000"/>
    <numFmt numFmtId="178" formatCode="&quot;€&quot;\ #,##0.00000000;[Red]\-&quot;€&quot;\ #,##0.00000000"/>
    <numFmt numFmtId="179" formatCode="&quot;€&quot;\ #,##0.000000000;[Red]\-&quot;€&quot;\ #,##0.000000000"/>
    <numFmt numFmtId="180" formatCode="&quot;€&quot;\ #,##0.0000000000;[Red]\-&quot;€&quot;\ #,##0.0000000000"/>
    <numFmt numFmtId="181" formatCode="&quot;€&quot;\ #,##0.00000000000;[Red]\-&quot;€&quot;\ #,##0.00000000000"/>
    <numFmt numFmtId="182" formatCode="&quot;€&quot;\ #,##0.000000000000;[Red]\-&quot;€&quot;\ #,##0.000000000000"/>
    <numFmt numFmtId="183" formatCode="&quot;€&quot;\ #,##0.0000000000000;[Red]\-&quot;€&quot;\ #,##0.0000000000000"/>
    <numFmt numFmtId="184" formatCode="&quot;€&quot;\ #,##0.00000000000000;[Red]\-&quot;€&quot;\ #,##0.00000000000000"/>
    <numFmt numFmtId="185" formatCode="&quot;€&quot;\ #,##0.000000000000000;[Red]\-&quot;€&quot;\ #,##0.000000000000000"/>
    <numFmt numFmtId="186" formatCode="&quot;€&quot;\ #,##0.0000000000000000;[Red]\-&quot;€&quot;\ #,##0.0000000000000000"/>
    <numFmt numFmtId="187" formatCode="&quot;€&quot;\ #,##0.00000000000000000;[Red]\-&quot;€&quot;\ #,##0.00000000000000000"/>
    <numFmt numFmtId="188" formatCode="&quot;€&quot;\ #,##0.000000000000000000;[Red]\-&quot;€&quot;\ #,##0.000000000000000000"/>
    <numFmt numFmtId="189" formatCode="&quot;€&quot;\ #,##0.0000000000000000000;[Red]\-&quot;€&quot;\ #,##0.0000000000000000000"/>
    <numFmt numFmtId="190" formatCode="&quot;€&quot;\ #,##0.00000000000000000000;[Red]\-&quot;€&quot;\ #,##0.00000000000000000000"/>
    <numFmt numFmtId="191" formatCode="&quot;€&quot;\ #,##0.000000000000000000000;[Red]\-&quot;€&quot;\ #,##0.000000000000000000000"/>
  </numFmts>
  <fonts count="52">
    <font>
      <sz val="10"/>
      <name val="Century Gothic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sz val="9"/>
      <name val="Century Gothi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9"/>
      <color indexed="8"/>
      <name val="Cambria"/>
      <family val="1"/>
    </font>
    <font>
      <b/>
      <sz val="10.5"/>
      <name val="Cambria"/>
      <family val="1"/>
    </font>
    <font>
      <sz val="10"/>
      <color indexed="8"/>
      <name val="Cambria"/>
      <family val="1"/>
    </font>
    <font>
      <b/>
      <u val="single"/>
      <sz val="11"/>
      <name val="Cambria"/>
      <family val="1"/>
    </font>
    <font>
      <b/>
      <u val="single"/>
      <sz val="10.5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  <font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44" fontId="0" fillId="0" borderId="0" applyFont="0" applyFill="0" applyBorder="0" applyAlignment="0" applyProtection="0"/>
    <xf numFmtId="0" fontId="38" fillId="28" borderId="1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0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7" fontId="23" fillId="0" borderId="0" xfId="42" applyNumberFormat="1" applyFont="1" applyFill="1" applyBorder="1" applyAlignment="1" applyProtection="1">
      <alignment vertical="center"/>
      <protection/>
    </xf>
    <xf numFmtId="3" fontId="3" fillId="33" borderId="10" xfId="0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8" fontId="3" fillId="34" borderId="10" xfId="42" applyNumberFormat="1" applyFont="1" applyFill="1" applyBorder="1" applyAlignment="1" applyProtection="1">
      <alignment vertical="center"/>
      <protection hidden="1"/>
    </xf>
    <xf numFmtId="8" fontId="3" fillId="34" borderId="10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top" wrapText="1"/>
    </xf>
    <xf numFmtId="0" fontId="3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3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0" fontId="3" fillId="34" borderId="10" xfId="0" applyNumberFormat="1" applyFont="1" applyFill="1" applyBorder="1" applyAlignment="1" applyProtection="1">
      <alignment horizontal="center" vertical="center"/>
      <protection/>
    </xf>
    <xf numFmtId="10" fontId="3" fillId="34" borderId="1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 hidden="1"/>
    </xf>
    <xf numFmtId="8" fontId="3" fillId="0" borderId="0" xfId="42" applyNumberFormat="1" applyFont="1" applyFill="1" applyBorder="1" applyAlignment="1" applyProtection="1">
      <alignment vertical="center"/>
      <protection hidden="1"/>
    </xf>
    <xf numFmtId="8" fontId="23" fillId="34" borderId="10" xfId="42" applyNumberFormat="1" applyFont="1" applyFill="1" applyBorder="1" applyAlignment="1" applyProtection="1">
      <alignment vertical="center"/>
      <protection hidden="1"/>
    </xf>
    <xf numFmtId="8" fontId="23" fillId="34" borderId="10" xfId="0" applyNumberFormat="1" applyFont="1" applyFill="1" applyBorder="1" applyAlignment="1" applyProtection="1">
      <alignment vertical="center"/>
      <protection/>
    </xf>
    <xf numFmtId="3" fontId="3" fillId="33" borderId="12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3" fillId="34" borderId="10" xfId="0" applyNumberFormat="1" applyFont="1" applyFill="1" applyBorder="1" applyAlignment="1" applyProtection="1">
      <alignment vertical="center"/>
      <protection/>
    </xf>
    <xf numFmtId="8" fontId="3" fillId="34" borderId="10" xfId="0" applyNumberFormat="1" applyFont="1" applyFill="1" applyBorder="1" applyAlignment="1" applyProtection="1">
      <alignment vertical="center"/>
      <protection/>
    </xf>
    <xf numFmtId="8" fontId="27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191" fontId="3" fillId="0" borderId="0" xfId="0" applyNumberFormat="1" applyFont="1" applyFill="1" applyBorder="1" applyAlignment="1" applyProtection="1">
      <alignment vertical="center"/>
      <protection/>
    </xf>
    <xf numFmtId="7" fontId="3" fillId="34" borderId="10" xfId="42" applyNumberFormat="1" applyFont="1" applyFill="1" applyBorder="1" applyAlignment="1" applyProtection="1">
      <alignment vertical="center"/>
      <protection hidden="1"/>
    </xf>
    <xf numFmtId="8" fontId="24" fillId="34" borderId="10" xfId="0" applyNumberFormat="1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10" fontId="3" fillId="35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14" fontId="50" fillId="0" borderId="15" xfId="0" applyNumberFormat="1" applyFont="1" applyFill="1" applyBorder="1" applyAlignment="1">
      <alignment horizontal="center" vertical="center" wrapText="1"/>
    </xf>
    <xf numFmtId="14" fontId="50" fillId="0" borderId="16" xfId="0" applyNumberFormat="1" applyFont="1" applyFill="1" applyBorder="1" applyAlignment="1">
      <alignment horizontal="center" vertical="center" wrapText="1"/>
    </xf>
    <xf numFmtId="14" fontId="50" fillId="0" borderId="16" xfId="0" applyNumberFormat="1" applyFont="1" applyFill="1" applyBorder="1" applyAlignment="1">
      <alignment horizontal="center" vertical="center" wrapText="1"/>
    </xf>
    <xf numFmtId="14" fontId="50" fillId="0" borderId="15" xfId="0" applyNumberFormat="1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 applyProtection="1">
      <alignment horizontal="center" vertical="center" wrapText="1"/>
      <protection/>
    </xf>
    <xf numFmtId="164" fontId="3" fillId="34" borderId="17" xfId="0" applyNumberFormat="1" applyFont="1" applyFill="1" applyBorder="1" applyAlignment="1" applyProtection="1">
      <alignment horizontal="center" vertical="center" wrapText="1"/>
      <protection/>
    </xf>
    <xf numFmtId="164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10" fontId="31" fillId="35" borderId="0" xfId="0" applyNumberFormat="1" applyFont="1" applyFill="1" applyBorder="1" applyAlignment="1" applyProtection="1">
      <alignment horizontal="center" vertical="center"/>
      <protection/>
    </xf>
    <xf numFmtId="3" fontId="3" fillId="33" borderId="12" xfId="0" applyNumberFormat="1" applyFont="1" applyFill="1" applyBorder="1" applyAlignment="1" applyProtection="1">
      <alignment horizontal="left" vertical="center" wrapText="1"/>
      <protection/>
    </xf>
    <xf numFmtId="3" fontId="3" fillId="33" borderId="18" xfId="0" applyNumberFormat="1" applyFont="1" applyFill="1" applyBorder="1" applyAlignment="1" applyProtection="1">
      <alignment horizontal="left" vertical="center" wrapText="1"/>
      <protection/>
    </xf>
    <xf numFmtId="3" fontId="3" fillId="34" borderId="12" xfId="0" applyNumberFormat="1" applyFont="1" applyFill="1" applyBorder="1" applyAlignment="1" applyProtection="1">
      <alignment horizontal="center" vertical="center" wrapText="1"/>
      <protection hidden="1"/>
    </xf>
    <xf numFmtId="3" fontId="3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0" fontId="3" fillId="0" borderId="12" xfId="0" applyNumberFormat="1" applyFont="1" applyFill="1" applyBorder="1" applyAlignment="1" applyProtection="1">
      <alignment horizontal="center" vertical="center" wrapText="1"/>
      <protection/>
    </xf>
    <xf numFmtId="1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3" fontId="23" fillId="33" borderId="12" xfId="0" applyNumberFormat="1" applyFont="1" applyFill="1" applyBorder="1" applyAlignment="1" applyProtection="1">
      <alignment horizontal="center" vertical="center" wrapText="1"/>
      <protection/>
    </xf>
    <xf numFmtId="3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 applyProtection="1">
      <alignment horizontal="center" vertical="center" wrapText="1"/>
      <protection/>
    </xf>
    <xf numFmtId="0" fontId="27" fillId="0" borderId="27" xfId="0" applyFont="1" applyFill="1" applyBorder="1" applyAlignment="1" applyProtection="1">
      <alignment horizontal="center" vertical="center" wrapText="1"/>
      <protection/>
    </xf>
    <xf numFmtId="0" fontId="27" fillId="0" borderId="28" xfId="0" applyFont="1" applyFill="1" applyBorder="1" applyAlignment="1" applyProtection="1">
      <alignment horizontal="center" vertical="center" wrapText="1"/>
      <protection/>
    </xf>
    <xf numFmtId="14" fontId="50" fillId="0" borderId="12" xfId="0" applyNumberFormat="1" applyFont="1" applyFill="1" applyBorder="1" applyAlignment="1">
      <alignment horizontal="center" vertical="center" wrapText="1"/>
    </xf>
    <xf numFmtId="14" fontId="50" fillId="0" borderId="18" xfId="0" applyNumberFormat="1" applyFont="1" applyFill="1" applyBorder="1" applyAlignment="1">
      <alignment horizontal="center" vertical="center" wrapText="1"/>
    </xf>
    <xf numFmtId="14" fontId="50" fillId="0" borderId="16" xfId="0" applyNumberFormat="1" applyFont="1" applyFill="1" applyBorder="1" applyAlignment="1">
      <alignment horizontal="center" vertical="center" wrapText="1"/>
    </xf>
    <xf numFmtId="14" fontId="50" fillId="0" borderId="22" xfId="0" applyNumberFormat="1" applyFont="1" applyFill="1" applyBorder="1" applyAlignment="1">
      <alignment horizontal="center" vertical="center" wrapText="1"/>
    </xf>
    <xf numFmtId="164" fontId="23" fillId="0" borderId="12" xfId="42" applyNumberFormat="1" applyFont="1" applyFill="1" applyBorder="1" applyAlignment="1" applyProtection="1">
      <alignment horizontal="right" vertical="center" wrapText="1"/>
      <protection locked="0"/>
    </xf>
    <xf numFmtId="164" fontId="23" fillId="0" borderId="18" xfId="42" applyNumberFormat="1" applyFont="1" applyFill="1" applyBorder="1" applyAlignment="1" applyProtection="1">
      <alignment horizontal="right" vertical="center" wrapText="1"/>
      <protection locked="0"/>
    </xf>
    <xf numFmtId="0" fontId="51" fillId="35" borderId="12" xfId="0" applyFont="1" applyFill="1" applyBorder="1" applyAlignment="1">
      <alignment horizontal="left" vertical="center" wrapText="1"/>
    </xf>
    <xf numFmtId="0" fontId="51" fillId="35" borderId="17" xfId="0" applyFont="1" applyFill="1" applyBorder="1" applyAlignment="1">
      <alignment horizontal="left" vertical="center" wrapText="1"/>
    </xf>
    <xf numFmtId="1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50" fillId="34" borderId="16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2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5" fillId="34" borderId="19" xfId="0" applyFont="1" applyFill="1" applyBorder="1" applyAlignment="1">
      <alignment horizontal="center" vertical="top" wrapText="1"/>
    </xf>
    <xf numFmtId="0" fontId="6" fillId="34" borderId="20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10" fontId="50" fillId="0" borderId="12" xfId="0" applyNumberFormat="1" applyFont="1" applyFill="1" applyBorder="1" applyAlignment="1">
      <alignment horizontal="center" vertical="center" wrapText="1"/>
    </xf>
    <xf numFmtId="10" fontId="50" fillId="0" borderId="18" xfId="0" applyNumberFormat="1" applyFont="1" applyFill="1" applyBorder="1" applyAlignment="1">
      <alignment horizontal="center" vertical="center" wrapText="1"/>
    </xf>
    <xf numFmtId="14" fontId="50" fillId="0" borderId="15" xfId="0" applyNumberFormat="1" applyFont="1" applyFill="1" applyBorder="1" applyAlignment="1">
      <alignment horizontal="center" vertical="center" wrapText="1"/>
    </xf>
    <xf numFmtId="14" fontId="50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_BPMercafir_0804_FIN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showGridLines="0" tabSelected="1" zoomScalePageLayoutView="0" workbookViewId="0" topLeftCell="A1">
      <selection activeCell="J5" sqref="J5"/>
    </sheetView>
  </sheetViews>
  <sheetFormatPr defaultColWidth="9.140625" defaultRowHeight="13.5" outlineLevelRow="1" outlineLevelCol="1"/>
  <cols>
    <col min="1" max="1" width="34.140625" style="1" customWidth="1"/>
    <col min="2" max="2" width="12.7109375" style="1" customWidth="1"/>
    <col min="3" max="3" width="4.140625" style="1" customWidth="1"/>
    <col min="4" max="4" width="9.00390625" style="1" customWidth="1"/>
    <col min="5" max="9" width="12.7109375" style="1" customWidth="1"/>
    <col min="10" max="10" width="14.421875" style="32" customWidth="1"/>
    <col min="11" max="11" width="11.7109375" style="1" customWidth="1"/>
    <col min="12" max="12" width="14.140625" style="1" hidden="1" customWidth="1" outlineLevel="1"/>
    <col min="13" max="13" width="14.140625" style="1" customWidth="1" collapsed="1"/>
    <col min="14" max="16384" width="9.140625" style="1" customWidth="1"/>
  </cols>
  <sheetData>
    <row r="1" spans="1:10" s="2" customFormat="1" ht="15" customHeight="1">
      <c r="A1" s="97" t="s">
        <v>35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s="2" customFormat="1" ht="16.5" thickBot="1">
      <c r="A2" s="11"/>
      <c r="B2" s="11"/>
      <c r="C2" s="11"/>
      <c r="D2" s="11"/>
      <c r="E2" s="11"/>
      <c r="F2" s="11"/>
      <c r="G2" s="11"/>
      <c r="H2" s="11"/>
      <c r="I2" s="11"/>
      <c r="J2" s="31"/>
    </row>
    <row r="3" spans="1:10" s="16" customFormat="1" ht="15" customHeight="1" thickBot="1">
      <c r="A3" s="18" t="s">
        <v>36</v>
      </c>
      <c r="B3" s="81"/>
      <c r="C3" s="82"/>
      <c r="D3" s="82"/>
      <c r="E3" s="82"/>
      <c r="F3" s="83"/>
      <c r="G3" s="19"/>
      <c r="H3" s="77" t="s">
        <v>31</v>
      </c>
      <c r="I3" s="78"/>
      <c r="J3" s="42" t="s">
        <v>34</v>
      </c>
    </row>
    <row r="4" spans="1:10" s="2" customFormat="1" ht="15" customHeight="1">
      <c r="A4" s="17"/>
      <c r="B4" s="17"/>
      <c r="C4" s="17"/>
      <c r="D4" s="17"/>
      <c r="E4" s="17"/>
      <c r="F4" s="17"/>
      <c r="G4" s="17"/>
      <c r="H4" s="17"/>
      <c r="I4" s="17"/>
      <c r="J4" s="31"/>
    </row>
    <row r="5" spans="1:10" s="2" customFormat="1" ht="27" customHeight="1">
      <c r="A5" s="98" t="s">
        <v>12</v>
      </c>
      <c r="B5" s="99"/>
      <c r="C5" s="99"/>
      <c r="D5" s="99"/>
      <c r="E5" s="99"/>
      <c r="F5" s="99"/>
      <c r="G5" s="100"/>
      <c r="H5" s="12"/>
      <c r="I5" s="12"/>
      <c r="J5" s="31"/>
    </row>
    <row r="6" spans="1:10" s="2" customFormat="1" ht="18" customHeight="1">
      <c r="A6" s="79" t="s">
        <v>18</v>
      </c>
      <c r="B6" s="79" t="s">
        <v>17</v>
      </c>
      <c r="C6" s="93" t="s">
        <v>7</v>
      </c>
      <c r="D6" s="94"/>
      <c r="E6" s="93" t="s">
        <v>8</v>
      </c>
      <c r="F6" s="79" t="s">
        <v>9</v>
      </c>
      <c r="G6" s="79" t="s">
        <v>11</v>
      </c>
      <c r="H6" s="11"/>
      <c r="I6" s="11"/>
      <c r="J6" s="31"/>
    </row>
    <row r="7" spans="1:10" s="2" customFormat="1" ht="18" customHeight="1">
      <c r="A7" s="80"/>
      <c r="B7" s="80"/>
      <c r="C7" s="95"/>
      <c r="D7" s="96"/>
      <c r="E7" s="95"/>
      <c r="F7" s="80"/>
      <c r="G7" s="80"/>
      <c r="H7" s="11"/>
      <c r="I7" s="11"/>
      <c r="J7" s="31"/>
    </row>
    <row r="8" spans="1:10" s="2" customFormat="1" ht="16.5" customHeight="1">
      <c r="A8" s="84">
        <v>43370</v>
      </c>
      <c r="B8" s="84">
        <v>43374</v>
      </c>
      <c r="C8" s="86">
        <v>43282</v>
      </c>
      <c r="D8" s="87"/>
      <c r="E8" s="46">
        <v>43374</v>
      </c>
      <c r="F8" s="93" t="s">
        <v>10</v>
      </c>
      <c r="G8" s="101">
        <v>0.0255</v>
      </c>
      <c r="H8" s="11"/>
      <c r="I8" s="11"/>
      <c r="J8" s="31"/>
    </row>
    <row r="9" spans="1:10" s="2" customFormat="1" ht="15" customHeight="1">
      <c r="A9" s="85"/>
      <c r="B9" s="85"/>
      <c r="C9" s="103">
        <v>43373</v>
      </c>
      <c r="D9" s="104"/>
      <c r="E9" s="45">
        <v>43465</v>
      </c>
      <c r="F9" s="95"/>
      <c r="G9" s="102"/>
      <c r="H9" s="11"/>
      <c r="I9" s="11"/>
      <c r="J9" s="31"/>
    </row>
    <row r="10" spans="1:10" s="2" customFormat="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31"/>
    </row>
    <row r="11" spans="1:10" s="2" customFormat="1" ht="15" customHeight="1">
      <c r="A11" s="20" t="s">
        <v>24</v>
      </c>
      <c r="B11" s="23">
        <f>G8</f>
        <v>0.0255</v>
      </c>
      <c r="C11" s="21"/>
      <c r="D11" s="13"/>
      <c r="E11" s="13"/>
      <c r="H11" s="13"/>
      <c r="I11" s="13"/>
      <c r="J11" s="31"/>
    </row>
    <row r="12" spans="1:10" s="2" customFormat="1" ht="15" customHeight="1">
      <c r="A12" s="70" t="s">
        <v>29</v>
      </c>
      <c r="B12" s="72">
        <v>0.01</v>
      </c>
      <c r="C12" s="74"/>
      <c r="D12" s="13"/>
      <c r="E12" s="13"/>
      <c r="F12" s="13"/>
      <c r="G12" s="13"/>
      <c r="H12" s="13"/>
      <c r="I12" s="13"/>
      <c r="J12" s="31"/>
    </row>
    <row r="13" spans="1:10" s="2" customFormat="1" ht="15" customHeight="1">
      <c r="A13" s="71"/>
      <c r="B13" s="73"/>
      <c r="C13" s="74"/>
      <c r="D13" s="13"/>
      <c r="E13" s="13"/>
      <c r="F13" s="13"/>
      <c r="G13" s="13"/>
      <c r="H13" s="13"/>
      <c r="I13" s="13"/>
      <c r="J13" s="31"/>
    </row>
    <row r="14" spans="1:10" s="2" customFormat="1" ht="15" customHeight="1">
      <c r="A14" s="22" t="s">
        <v>13</v>
      </c>
      <c r="B14" s="23">
        <f>B11-B12</f>
        <v>0.015499999999999998</v>
      </c>
      <c r="C14" s="13"/>
      <c r="D14" s="13"/>
      <c r="E14" s="13"/>
      <c r="F14" s="13"/>
      <c r="G14" s="13"/>
      <c r="H14" s="13"/>
      <c r="I14" s="13"/>
      <c r="J14" s="31"/>
    </row>
    <row r="15" spans="1:10" s="2" customFormat="1" ht="15" customHeight="1">
      <c r="A15" s="90" t="s">
        <v>26</v>
      </c>
      <c r="B15" s="72">
        <v>0.0082</v>
      </c>
      <c r="C15" s="13"/>
      <c r="D15" s="13"/>
      <c r="E15" s="13"/>
      <c r="F15" s="13"/>
      <c r="G15" s="13"/>
      <c r="H15" s="13"/>
      <c r="I15" s="13"/>
      <c r="J15" s="31"/>
    </row>
    <row r="16" spans="1:10" s="2" customFormat="1" ht="15" customHeight="1">
      <c r="A16" s="91"/>
      <c r="B16" s="92"/>
      <c r="C16" s="13"/>
      <c r="D16" s="13"/>
      <c r="E16" s="13"/>
      <c r="F16" s="13"/>
      <c r="G16" s="13"/>
      <c r="H16" s="13"/>
      <c r="I16" s="13"/>
      <c r="J16" s="31"/>
    </row>
    <row r="17" spans="1:10" s="2" customFormat="1" ht="15" customHeight="1">
      <c r="A17" s="20" t="s">
        <v>21</v>
      </c>
      <c r="B17" s="23">
        <f>+B15/B30</f>
        <v>0.00205</v>
      </c>
      <c r="C17" s="13"/>
      <c r="D17" s="13"/>
      <c r="E17" s="13"/>
      <c r="F17" s="13"/>
      <c r="G17" s="13"/>
      <c r="H17" s="13"/>
      <c r="I17" s="13"/>
      <c r="J17" s="31"/>
    </row>
    <row r="18" spans="1:10" s="2" customFormat="1" ht="15" customHeight="1">
      <c r="A18" s="36"/>
      <c r="B18" s="43"/>
      <c r="C18" s="13"/>
      <c r="D18" s="13"/>
      <c r="E18" s="13"/>
      <c r="F18" s="13"/>
      <c r="G18" s="13"/>
      <c r="H18" s="13"/>
      <c r="I18" s="13"/>
      <c r="J18" s="31"/>
    </row>
    <row r="19" spans="1:10" s="44" customFormat="1" ht="15" customHeight="1">
      <c r="A19" s="57" t="s">
        <v>33</v>
      </c>
      <c r="B19" s="57"/>
      <c r="C19" s="57"/>
      <c r="D19" s="57"/>
      <c r="E19" s="57"/>
      <c r="F19" s="57"/>
      <c r="G19" s="57"/>
      <c r="H19" s="57"/>
      <c r="I19" s="57"/>
      <c r="J19" s="57"/>
    </row>
    <row r="20" spans="1:10" s="2" customFormat="1" ht="15" customHeight="1">
      <c r="A20" s="36"/>
      <c r="B20" s="4"/>
      <c r="C20" s="13"/>
      <c r="D20" s="13"/>
      <c r="E20" s="13"/>
      <c r="F20" s="13"/>
      <c r="G20" s="13"/>
      <c r="H20" s="13"/>
      <c r="I20" s="13"/>
      <c r="J20" s="31"/>
    </row>
    <row r="21" spans="1:10" s="2" customFormat="1" ht="15" customHeight="1">
      <c r="A21" s="75" t="s">
        <v>30</v>
      </c>
      <c r="B21" s="88">
        <v>0</v>
      </c>
      <c r="C21" s="13"/>
      <c r="D21" s="62" t="s">
        <v>19</v>
      </c>
      <c r="E21" s="63"/>
      <c r="F21" s="63"/>
      <c r="G21" s="63"/>
      <c r="H21" s="63"/>
      <c r="I21" s="64"/>
      <c r="J21" s="49" t="s">
        <v>25</v>
      </c>
    </row>
    <row r="22" spans="1:10" s="2" customFormat="1" ht="15" customHeight="1">
      <c r="A22" s="76"/>
      <c r="B22" s="89"/>
      <c r="C22" s="13"/>
      <c r="D22" s="65"/>
      <c r="E22" s="66"/>
      <c r="F22" s="66"/>
      <c r="G22" s="66"/>
      <c r="H22" s="66"/>
      <c r="I22" s="67"/>
      <c r="J22" s="50"/>
    </row>
    <row r="23" spans="1:10" s="2" customFormat="1" ht="15" customHeight="1">
      <c r="A23" s="30" t="s">
        <v>27</v>
      </c>
      <c r="B23" s="24">
        <f>B14</f>
        <v>0.015499999999999998</v>
      </c>
      <c r="C23" s="13"/>
      <c r="D23" s="60" t="s">
        <v>5</v>
      </c>
      <c r="E23" s="60" t="s">
        <v>4</v>
      </c>
      <c r="F23" s="60" t="s">
        <v>3</v>
      </c>
      <c r="G23" s="60" t="s">
        <v>2</v>
      </c>
      <c r="H23" s="60" t="s">
        <v>6</v>
      </c>
      <c r="I23" s="60" t="s">
        <v>1</v>
      </c>
      <c r="J23" s="50"/>
    </row>
    <row r="24" spans="1:10" s="2" customFormat="1" ht="15" customHeight="1">
      <c r="A24" s="58" t="s">
        <v>15</v>
      </c>
      <c r="B24" s="55">
        <v>8</v>
      </c>
      <c r="C24" s="13"/>
      <c r="D24" s="61"/>
      <c r="E24" s="61"/>
      <c r="F24" s="61"/>
      <c r="G24" s="61"/>
      <c r="H24" s="61"/>
      <c r="I24" s="61"/>
      <c r="J24" s="51"/>
    </row>
    <row r="25" spans="1:12" s="2" customFormat="1" ht="15" customHeight="1">
      <c r="A25" s="59"/>
      <c r="B25" s="56"/>
      <c r="C25" s="13"/>
      <c r="D25" s="8">
        <f>1</f>
        <v>1</v>
      </c>
      <c r="E25" s="9">
        <f aca="true" t="shared" si="0" ref="E25:E32">($B$21*$B$23)/$B$30*L25</f>
        <v>0</v>
      </c>
      <c r="F25" s="10">
        <v>0</v>
      </c>
      <c r="G25" s="9">
        <f aca="true" t="shared" si="1" ref="G25:G32">E25+F25</f>
        <v>0</v>
      </c>
      <c r="H25" s="9">
        <f>F25</f>
        <v>0</v>
      </c>
      <c r="I25" s="9">
        <f aca="true" t="shared" si="2" ref="I25:I32">($B$21-F25)*L25</f>
        <v>0</v>
      </c>
      <c r="J25" s="33">
        <f aca="true" t="shared" si="3" ref="J25:J32">+E25/(1+$B$17)^(D25)</f>
        <v>0</v>
      </c>
      <c r="L25" s="37">
        <f aca="true" t="shared" si="4" ref="L25:L32">+IF(OR(D25&lt;$B$28,D25=$B$28),1,0)</f>
        <v>1</v>
      </c>
    </row>
    <row r="26" spans="1:12" s="2" customFormat="1" ht="15" customHeight="1">
      <c r="A26" s="58" t="s">
        <v>16</v>
      </c>
      <c r="B26" s="55">
        <v>24</v>
      </c>
      <c r="C26" s="13"/>
      <c r="D26" s="8">
        <f aca="true" t="shared" si="5" ref="D26:D32">D25+1</f>
        <v>2</v>
      </c>
      <c r="E26" s="9">
        <f t="shared" si="0"/>
        <v>0</v>
      </c>
      <c r="F26" s="10">
        <v>0</v>
      </c>
      <c r="G26" s="9">
        <f t="shared" si="1"/>
        <v>0</v>
      </c>
      <c r="H26" s="9">
        <f>H25+F26</f>
        <v>0</v>
      </c>
      <c r="I26" s="9">
        <f t="shared" si="2"/>
        <v>0</v>
      </c>
      <c r="J26" s="33">
        <f t="shared" si="3"/>
        <v>0</v>
      </c>
      <c r="L26" s="37">
        <f t="shared" si="4"/>
        <v>1</v>
      </c>
    </row>
    <row r="27" spans="1:12" s="2" customFormat="1" ht="15" customHeight="1">
      <c r="A27" s="59"/>
      <c r="B27" s="56"/>
      <c r="C27" s="13"/>
      <c r="D27" s="8">
        <f t="shared" si="5"/>
        <v>3</v>
      </c>
      <c r="E27" s="9">
        <f t="shared" si="0"/>
        <v>0</v>
      </c>
      <c r="F27" s="10">
        <v>0</v>
      </c>
      <c r="G27" s="9">
        <f t="shared" si="1"/>
        <v>0</v>
      </c>
      <c r="H27" s="9">
        <f aca="true" t="shared" si="6" ref="H27:H32">H26+F27</f>
        <v>0</v>
      </c>
      <c r="I27" s="9">
        <f t="shared" si="2"/>
        <v>0</v>
      </c>
      <c r="J27" s="33">
        <f t="shared" si="3"/>
        <v>0</v>
      </c>
      <c r="L27" s="37">
        <f t="shared" si="4"/>
        <v>1</v>
      </c>
    </row>
    <row r="28" spans="1:12" s="2" customFormat="1" ht="15" customHeight="1">
      <c r="A28" s="58" t="s">
        <v>22</v>
      </c>
      <c r="B28" s="55">
        <f>+B30*2</f>
        <v>8</v>
      </c>
      <c r="C28" s="13"/>
      <c r="D28" s="8">
        <f t="shared" si="5"/>
        <v>4</v>
      </c>
      <c r="E28" s="9">
        <f t="shared" si="0"/>
        <v>0</v>
      </c>
      <c r="F28" s="10">
        <v>0</v>
      </c>
      <c r="G28" s="9">
        <f t="shared" si="1"/>
        <v>0</v>
      </c>
      <c r="H28" s="9">
        <f t="shared" si="6"/>
        <v>0</v>
      </c>
      <c r="I28" s="9">
        <f t="shared" si="2"/>
        <v>0</v>
      </c>
      <c r="J28" s="33">
        <f t="shared" si="3"/>
        <v>0</v>
      </c>
      <c r="L28" s="37">
        <f t="shared" si="4"/>
        <v>1</v>
      </c>
    </row>
    <row r="29" spans="1:12" s="2" customFormat="1" ht="15" customHeight="1">
      <c r="A29" s="59"/>
      <c r="B29" s="56"/>
      <c r="C29" s="13"/>
      <c r="D29" s="8">
        <f t="shared" si="5"/>
        <v>5</v>
      </c>
      <c r="E29" s="9">
        <f t="shared" si="0"/>
        <v>0</v>
      </c>
      <c r="F29" s="10">
        <v>0</v>
      </c>
      <c r="G29" s="9">
        <f t="shared" si="1"/>
        <v>0</v>
      </c>
      <c r="H29" s="9">
        <f t="shared" si="6"/>
        <v>0</v>
      </c>
      <c r="I29" s="9">
        <f t="shared" si="2"/>
        <v>0</v>
      </c>
      <c r="J29" s="33">
        <f t="shared" si="3"/>
        <v>0</v>
      </c>
      <c r="L29" s="37">
        <f t="shared" si="4"/>
        <v>1</v>
      </c>
    </row>
    <row r="30" spans="1:12" s="2" customFormat="1" ht="15" customHeight="1">
      <c r="A30" s="7" t="s">
        <v>0</v>
      </c>
      <c r="B30" s="41">
        <v>4</v>
      </c>
      <c r="C30" s="13"/>
      <c r="D30" s="8">
        <f t="shared" si="5"/>
        <v>6</v>
      </c>
      <c r="E30" s="9">
        <f t="shared" si="0"/>
        <v>0</v>
      </c>
      <c r="F30" s="10">
        <v>0</v>
      </c>
      <c r="G30" s="9">
        <f t="shared" si="1"/>
        <v>0</v>
      </c>
      <c r="H30" s="9">
        <f t="shared" si="6"/>
        <v>0</v>
      </c>
      <c r="I30" s="9">
        <f t="shared" si="2"/>
        <v>0</v>
      </c>
      <c r="J30" s="33">
        <f t="shared" si="3"/>
        <v>0</v>
      </c>
      <c r="L30" s="37">
        <f t="shared" si="4"/>
        <v>1</v>
      </c>
    </row>
    <row r="31" spans="1:12" s="2" customFormat="1" ht="15" customHeight="1">
      <c r="A31" s="58" t="s">
        <v>28</v>
      </c>
      <c r="B31" s="68">
        <f>B24*B30</f>
        <v>32</v>
      </c>
      <c r="C31" s="13"/>
      <c r="D31" s="8">
        <f t="shared" si="5"/>
        <v>7</v>
      </c>
      <c r="E31" s="9">
        <f t="shared" si="0"/>
        <v>0</v>
      </c>
      <c r="F31" s="10">
        <v>0</v>
      </c>
      <c r="G31" s="9">
        <f t="shared" si="1"/>
        <v>0</v>
      </c>
      <c r="H31" s="9">
        <f t="shared" si="6"/>
        <v>0</v>
      </c>
      <c r="I31" s="9">
        <f t="shared" si="2"/>
        <v>0</v>
      </c>
      <c r="J31" s="33">
        <f t="shared" si="3"/>
        <v>0</v>
      </c>
      <c r="L31" s="37">
        <f t="shared" si="4"/>
        <v>1</v>
      </c>
    </row>
    <row r="32" spans="1:12" s="2" customFormat="1" ht="15" customHeight="1">
      <c r="A32" s="59"/>
      <c r="B32" s="69"/>
      <c r="C32" s="13"/>
      <c r="D32" s="8">
        <f t="shared" si="5"/>
        <v>8</v>
      </c>
      <c r="E32" s="9">
        <f t="shared" si="0"/>
        <v>0</v>
      </c>
      <c r="F32" s="10">
        <v>0</v>
      </c>
      <c r="G32" s="9">
        <f t="shared" si="1"/>
        <v>0</v>
      </c>
      <c r="H32" s="9">
        <f t="shared" si="6"/>
        <v>0</v>
      </c>
      <c r="I32" s="9">
        <f t="shared" si="2"/>
        <v>0</v>
      </c>
      <c r="J32" s="33">
        <f t="shared" si="3"/>
        <v>0</v>
      </c>
      <c r="L32" s="37">
        <f t="shared" si="4"/>
        <v>1</v>
      </c>
    </row>
    <row r="33" spans="3:10" s="2" customFormat="1" ht="15" customHeight="1">
      <c r="C33" s="13"/>
      <c r="D33" s="26"/>
      <c r="E33" s="27"/>
      <c r="F33" s="13"/>
      <c r="G33" s="13"/>
      <c r="H33" s="13"/>
      <c r="I33" s="13"/>
      <c r="J33" s="31"/>
    </row>
    <row r="34" spans="3:10" s="2" customFormat="1" ht="15" customHeight="1">
      <c r="C34" s="13"/>
      <c r="D34" s="26" t="s">
        <v>14</v>
      </c>
      <c r="E34" s="9">
        <f>SUM(E25:E32)</f>
        <v>0</v>
      </c>
      <c r="F34" s="9">
        <f>SUM(F25:F32)</f>
        <v>0</v>
      </c>
      <c r="G34" s="9">
        <f>SUM(G25:G32)</f>
        <v>0</v>
      </c>
      <c r="H34" s="13"/>
      <c r="I34" s="26" t="s">
        <v>14</v>
      </c>
      <c r="J34" s="28">
        <f>SUM(J25:J32)</f>
        <v>0</v>
      </c>
    </row>
    <row r="35" spans="1:10" s="2" customFormat="1" ht="15" customHeight="1">
      <c r="A35" s="13"/>
      <c r="B35" s="13"/>
      <c r="C35" s="13"/>
      <c r="D35" s="13"/>
      <c r="E35" s="13"/>
      <c r="F35" s="13"/>
      <c r="G35" s="13"/>
      <c r="H35" s="13"/>
      <c r="I35" s="13"/>
      <c r="J35" s="31"/>
    </row>
    <row r="36" spans="1:12" s="2" customFormat="1" ht="15" customHeight="1">
      <c r="A36" s="13"/>
      <c r="B36" s="13"/>
      <c r="C36" s="11"/>
      <c r="D36" s="62" t="s">
        <v>20</v>
      </c>
      <c r="E36" s="63"/>
      <c r="F36" s="63"/>
      <c r="G36" s="63"/>
      <c r="H36" s="63"/>
      <c r="I36" s="64"/>
      <c r="J36" s="49" t="s">
        <v>25</v>
      </c>
      <c r="K36" s="14"/>
      <c r="L36" s="14"/>
    </row>
    <row r="37" spans="1:10" s="2" customFormat="1" ht="15" customHeight="1">
      <c r="A37" s="11"/>
      <c r="B37" s="11"/>
      <c r="D37" s="65"/>
      <c r="E37" s="66"/>
      <c r="F37" s="66"/>
      <c r="G37" s="66"/>
      <c r="H37" s="66"/>
      <c r="I37" s="67"/>
      <c r="J37" s="50"/>
    </row>
    <row r="38" spans="1:10" s="2" customFormat="1" ht="30" customHeight="1">
      <c r="A38" s="11"/>
      <c r="C38" s="3"/>
      <c r="D38" s="15" t="s">
        <v>5</v>
      </c>
      <c r="E38" s="15" t="s">
        <v>4</v>
      </c>
      <c r="F38" s="15" t="s">
        <v>3</v>
      </c>
      <c r="G38" s="15" t="s">
        <v>2</v>
      </c>
      <c r="H38" s="15" t="s">
        <v>6</v>
      </c>
      <c r="I38" s="15" t="s">
        <v>1</v>
      </c>
      <c r="J38" s="51"/>
    </row>
    <row r="39" spans="1:12" s="2" customFormat="1" ht="15" customHeight="1">
      <c r="A39" s="38"/>
      <c r="C39" s="3"/>
      <c r="D39" s="8">
        <f>1*L39</f>
        <v>1</v>
      </c>
      <c r="E39" s="9">
        <f>($B$21*$B$23)/$B$30*L39</f>
        <v>0</v>
      </c>
      <c r="F39" s="10">
        <f>$B$21/($B$24*$B$30)*L39</f>
        <v>0</v>
      </c>
      <c r="G39" s="9">
        <f aca="true" t="shared" si="7" ref="G39:G70">E39+F39</f>
        <v>0</v>
      </c>
      <c r="H39" s="9">
        <f>F39*L39</f>
        <v>0</v>
      </c>
      <c r="I39" s="39">
        <f>($B$21-F39)*L39</f>
        <v>0</v>
      </c>
      <c r="J39" s="33">
        <f>+E39/(1+$B$17)^(D39+$B$28)</f>
        <v>0</v>
      </c>
      <c r="L39" s="37">
        <f>+IF(I38=0,0,1)</f>
        <v>1</v>
      </c>
    </row>
    <row r="40" spans="3:12" s="2" customFormat="1" ht="15" customHeight="1">
      <c r="C40" s="3"/>
      <c r="D40" s="8">
        <f>(D39+1)*L40</f>
        <v>0</v>
      </c>
      <c r="E40" s="9">
        <f aca="true" t="shared" si="8" ref="E40:E70">(I39*$B$23)/$B$30*L40</f>
        <v>0</v>
      </c>
      <c r="F40" s="10">
        <f>$B$21/($B$24*$B$30)*L40</f>
        <v>0</v>
      </c>
      <c r="G40" s="9">
        <f t="shared" si="7"/>
        <v>0</v>
      </c>
      <c r="H40" s="9">
        <f>(H39+F40)*L40</f>
        <v>0</v>
      </c>
      <c r="I40" s="39">
        <f>(I39-F40)*L40</f>
        <v>0</v>
      </c>
      <c r="J40" s="33">
        <f>+E40/(1+$B$17)^(D40+$B$28)</f>
        <v>0</v>
      </c>
      <c r="L40" s="37">
        <f>+IF(TRUNC(I39,0)=0,0,1)</f>
        <v>0</v>
      </c>
    </row>
    <row r="41" spans="3:12" s="2" customFormat="1" ht="15" customHeight="1">
      <c r="C41" s="3"/>
      <c r="D41" s="8">
        <f aca="true" t="shared" si="9" ref="D41:D70">(D40+1)*L41</f>
        <v>0</v>
      </c>
      <c r="E41" s="9">
        <f t="shared" si="8"/>
        <v>0</v>
      </c>
      <c r="F41" s="10">
        <f aca="true" t="shared" si="10" ref="F41:F70">$B$21/($B$24*$B$30)*L41</f>
        <v>0</v>
      </c>
      <c r="G41" s="9">
        <f t="shared" si="7"/>
        <v>0</v>
      </c>
      <c r="H41" s="9">
        <f aca="true" t="shared" si="11" ref="H41:H70">(H40+F41)*L41</f>
        <v>0</v>
      </c>
      <c r="I41" s="39">
        <f aca="true" t="shared" si="12" ref="I41:I70">(I40-F41)*L41</f>
        <v>0</v>
      </c>
      <c r="J41" s="33">
        <f aca="true" t="shared" si="13" ref="J41:J70">+E41/(1+$B$17)^(D41+$B$28)</f>
        <v>0</v>
      </c>
      <c r="L41" s="37">
        <f aca="true" t="shared" si="14" ref="L41:L70">+IF(TRUNC(I40,0)=0,0,1)</f>
        <v>0</v>
      </c>
    </row>
    <row r="42" spans="3:12" s="2" customFormat="1" ht="15" customHeight="1">
      <c r="C42" s="3"/>
      <c r="D42" s="8">
        <f t="shared" si="9"/>
        <v>0</v>
      </c>
      <c r="E42" s="9">
        <f t="shared" si="8"/>
        <v>0</v>
      </c>
      <c r="F42" s="10">
        <f t="shared" si="10"/>
        <v>0</v>
      </c>
      <c r="G42" s="9">
        <f t="shared" si="7"/>
        <v>0</v>
      </c>
      <c r="H42" s="9">
        <f t="shared" si="11"/>
        <v>0</v>
      </c>
      <c r="I42" s="39">
        <f t="shared" si="12"/>
        <v>0</v>
      </c>
      <c r="J42" s="33">
        <f t="shared" si="13"/>
        <v>0</v>
      </c>
      <c r="L42" s="37">
        <f t="shared" si="14"/>
        <v>0</v>
      </c>
    </row>
    <row r="43" spans="3:12" s="2" customFormat="1" ht="15" customHeight="1">
      <c r="C43" s="3"/>
      <c r="D43" s="8">
        <f t="shared" si="9"/>
        <v>0</v>
      </c>
      <c r="E43" s="9">
        <f t="shared" si="8"/>
        <v>0</v>
      </c>
      <c r="F43" s="10">
        <f t="shared" si="10"/>
        <v>0</v>
      </c>
      <c r="G43" s="9">
        <f t="shared" si="7"/>
        <v>0</v>
      </c>
      <c r="H43" s="9">
        <f t="shared" si="11"/>
        <v>0</v>
      </c>
      <c r="I43" s="39">
        <f t="shared" si="12"/>
        <v>0</v>
      </c>
      <c r="J43" s="33">
        <f t="shared" si="13"/>
        <v>0</v>
      </c>
      <c r="L43" s="37">
        <f t="shared" si="14"/>
        <v>0</v>
      </c>
    </row>
    <row r="44" spans="1:12" s="2" customFormat="1" ht="15" customHeight="1">
      <c r="A44" s="5"/>
      <c r="B44" s="6"/>
      <c r="C44" s="3"/>
      <c r="D44" s="8">
        <f t="shared" si="9"/>
        <v>0</v>
      </c>
      <c r="E44" s="9">
        <f t="shared" si="8"/>
        <v>0</v>
      </c>
      <c r="F44" s="10">
        <f t="shared" si="10"/>
        <v>0</v>
      </c>
      <c r="G44" s="9">
        <f t="shared" si="7"/>
        <v>0</v>
      </c>
      <c r="H44" s="9">
        <f t="shared" si="11"/>
        <v>0</v>
      </c>
      <c r="I44" s="39">
        <f t="shared" si="12"/>
        <v>0</v>
      </c>
      <c r="J44" s="33">
        <f t="shared" si="13"/>
        <v>0</v>
      </c>
      <c r="L44" s="37">
        <f t="shared" si="14"/>
        <v>0</v>
      </c>
    </row>
    <row r="45" spans="2:12" s="2" customFormat="1" ht="15" customHeight="1">
      <c r="B45" s="4"/>
      <c r="C45" s="3"/>
      <c r="D45" s="8">
        <f t="shared" si="9"/>
        <v>0</v>
      </c>
      <c r="E45" s="9">
        <f t="shared" si="8"/>
        <v>0</v>
      </c>
      <c r="F45" s="10">
        <f t="shared" si="10"/>
        <v>0</v>
      </c>
      <c r="G45" s="9">
        <f t="shared" si="7"/>
        <v>0</v>
      </c>
      <c r="H45" s="9">
        <f t="shared" si="11"/>
        <v>0</v>
      </c>
      <c r="I45" s="39">
        <f t="shared" si="12"/>
        <v>0</v>
      </c>
      <c r="J45" s="33">
        <f t="shared" si="13"/>
        <v>0</v>
      </c>
      <c r="L45" s="37">
        <f t="shared" si="14"/>
        <v>0</v>
      </c>
    </row>
    <row r="46" spans="3:12" s="2" customFormat="1" ht="15" customHeight="1">
      <c r="C46" s="3"/>
      <c r="D46" s="8">
        <f t="shared" si="9"/>
        <v>0</v>
      </c>
      <c r="E46" s="9">
        <f t="shared" si="8"/>
        <v>0</v>
      </c>
      <c r="F46" s="10">
        <f t="shared" si="10"/>
        <v>0</v>
      </c>
      <c r="G46" s="9">
        <f t="shared" si="7"/>
        <v>0</v>
      </c>
      <c r="H46" s="9">
        <f t="shared" si="11"/>
        <v>0</v>
      </c>
      <c r="I46" s="39">
        <f t="shared" si="12"/>
        <v>0</v>
      </c>
      <c r="J46" s="33">
        <f t="shared" si="13"/>
        <v>0</v>
      </c>
      <c r="L46" s="37">
        <f t="shared" si="14"/>
        <v>0</v>
      </c>
    </row>
    <row r="47" spans="1:12" s="2" customFormat="1" ht="15" customHeight="1">
      <c r="A47" s="3"/>
      <c r="B47" s="3"/>
      <c r="D47" s="8">
        <f t="shared" si="9"/>
        <v>0</v>
      </c>
      <c r="E47" s="9">
        <f t="shared" si="8"/>
        <v>0</v>
      </c>
      <c r="F47" s="10">
        <f t="shared" si="10"/>
        <v>0</v>
      </c>
      <c r="G47" s="9">
        <f t="shared" si="7"/>
        <v>0</v>
      </c>
      <c r="H47" s="9">
        <f t="shared" si="11"/>
        <v>0</v>
      </c>
      <c r="I47" s="39">
        <f t="shared" si="12"/>
        <v>0</v>
      </c>
      <c r="J47" s="33">
        <f t="shared" si="13"/>
        <v>0</v>
      </c>
      <c r="L47" s="37">
        <f t="shared" si="14"/>
        <v>0</v>
      </c>
    </row>
    <row r="48" spans="4:12" s="2" customFormat="1" ht="15" customHeight="1">
      <c r="D48" s="8">
        <f t="shared" si="9"/>
        <v>0</v>
      </c>
      <c r="E48" s="9">
        <f t="shared" si="8"/>
        <v>0</v>
      </c>
      <c r="F48" s="10">
        <f t="shared" si="10"/>
        <v>0</v>
      </c>
      <c r="G48" s="9">
        <f t="shared" si="7"/>
        <v>0</v>
      </c>
      <c r="H48" s="9">
        <f t="shared" si="11"/>
        <v>0</v>
      </c>
      <c r="I48" s="39">
        <f t="shared" si="12"/>
        <v>0</v>
      </c>
      <c r="J48" s="33">
        <f t="shared" si="13"/>
        <v>0</v>
      </c>
      <c r="L48" s="37">
        <f t="shared" si="14"/>
        <v>0</v>
      </c>
    </row>
    <row r="49" spans="4:12" s="2" customFormat="1" ht="15" customHeight="1">
      <c r="D49" s="8">
        <f t="shared" si="9"/>
        <v>0</v>
      </c>
      <c r="E49" s="9">
        <f t="shared" si="8"/>
        <v>0</v>
      </c>
      <c r="F49" s="10">
        <f t="shared" si="10"/>
        <v>0</v>
      </c>
      <c r="G49" s="9">
        <f t="shared" si="7"/>
        <v>0</v>
      </c>
      <c r="H49" s="9">
        <f t="shared" si="11"/>
        <v>0</v>
      </c>
      <c r="I49" s="39">
        <f t="shared" si="12"/>
        <v>0</v>
      </c>
      <c r="J49" s="33">
        <f t="shared" si="13"/>
        <v>0</v>
      </c>
      <c r="L49" s="37">
        <f t="shared" si="14"/>
        <v>0</v>
      </c>
    </row>
    <row r="50" spans="4:12" s="2" customFormat="1" ht="15" customHeight="1">
      <c r="D50" s="8">
        <f t="shared" si="9"/>
        <v>0</v>
      </c>
      <c r="E50" s="9">
        <f t="shared" si="8"/>
        <v>0</v>
      </c>
      <c r="F50" s="10">
        <f t="shared" si="10"/>
        <v>0</v>
      </c>
      <c r="G50" s="9">
        <f t="shared" si="7"/>
        <v>0</v>
      </c>
      <c r="H50" s="9">
        <f t="shared" si="11"/>
        <v>0</v>
      </c>
      <c r="I50" s="39">
        <f t="shared" si="12"/>
        <v>0</v>
      </c>
      <c r="J50" s="33">
        <f t="shared" si="13"/>
        <v>0</v>
      </c>
      <c r="L50" s="37">
        <f t="shared" si="14"/>
        <v>0</v>
      </c>
    </row>
    <row r="51" spans="4:12" s="2" customFormat="1" ht="15" customHeight="1">
      <c r="D51" s="8">
        <f t="shared" si="9"/>
        <v>0</v>
      </c>
      <c r="E51" s="9">
        <f t="shared" si="8"/>
        <v>0</v>
      </c>
      <c r="F51" s="10">
        <f t="shared" si="10"/>
        <v>0</v>
      </c>
      <c r="G51" s="9">
        <f t="shared" si="7"/>
        <v>0</v>
      </c>
      <c r="H51" s="9">
        <f t="shared" si="11"/>
        <v>0</v>
      </c>
      <c r="I51" s="39">
        <f t="shared" si="12"/>
        <v>0</v>
      </c>
      <c r="J51" s="33">
        <f t="shared" si="13"/>
        <v>0</v>
      </c>
      <c r="L51" s="37">
        <f t="shared" si="14"/>
        <v>0</v>
      </c>
    </row>
    <row r="52" spans="4:12" s="2" customFormat="1" ht="15" customHeight="1">
      <c r="D52" s="8">
        <f t="shared" si="9"/>
        <v>0</v>
      </c>
      <c r="E52" s="9">
        <f t="shared" si="8"/>
        <v>0</v>
      </c>
      <c r="F52" s="10">
        <f t="shared" si="10"/>
        <v>0</v>
      </c>
      <c r="G52" s="9">
        <f t="shared" si="7"/>
        <v>0</v>
      </c>
      <c r="H52" s="9">
        <f t="shared" si="11"/>
        <v>0</v>
      </c>
      <c r="I52" s="39">
        <f t="shared" si="12"/>
        <v>0</v>
      </c>
      <c r="J52" s="33">
        <f t="shared" si="13"/>
        <v>0</v>
      </c>
      <c r="L52" s="37">
        <f t="shared" si="14"/>
        <v>0</v>
      </c>
    </row>
    <row r="53" spans="4:12" s="2" customFormat="1" ht="15" customHeight="1">
      <c r="D53" s="8">
        <f t="shared" si="9"/>
        <v>0</v>
      </c>
      <c r="E53" s="9">
        <f t="shared" si="8"/>
        <v>0</v>
      </c>
      <c r="F53" s="10">
        <f t="shared" si="10"/>
        <v>0</v>
      </c>
      <c r="G53" s="9">
        <f t="shared" si="7"/>
        <v>0</v>
      </c>
      <c r="H53" s="9">
        <f t="shared" si="11"/>
        <v>0</v>
      </c>
      <c r="I53" s="39">
        <f t="shared" si="12"/>
        <v>0</v>
      </c>
      <c r="J53" s="33">
        <f t="shared" si="13"/>
        <v>0</v>
      </c>
      <c r="L53" s="37">
        <f t="shared" si="14"/>
        <v>0</v>
      </c>
    </row>
    <row r="54" spans="4:12" s="2" customFormat="1" ht="15" customHeight="1">
      <c r="D54" s="8">
        <f t="shared" si="9"/>
        <v>0</v>
      </c>
      <c r="E54" s="9">
        <f t="shared" si="8"/>
        <v>0</v>
      </c>
      <c r="F54" s="10">
        <f t="shared" si="10"/>
        <v>0</v>
      </c>
      <c r="G54" s="9">
        <f t="shared" si="7"/>
        <v>0</v>
      </c>
      <c r="H54" s="9">
        <f t="shared" si="11"/>
        <v>0</v>
      </c>
      <c r="I54" s="39">
        <f t="shared" si="12"/>
        <v>0</v>
      </c>
      <c r="J54" s="33">
        <f t="shared" si="13"/>
        <v>0</v>
      </c>
      <c r="L54" s="37">
        <f t="shared" si="14"/>
        <v>0</v>
      </c>
    </row>
    <row r="55" spans="4:12" s="2" customFormat="1" ht="15" customHeight="1" outlineLevel="1">
      <c r="D55" s="8">
        <f t="shared" si="9"/>
        <v>0</v>
      </c>
      <c r="E55" s="9">
        <f t="shared" si="8"/>
        <v>0</v>
      </c>
      <c r="F55" s="10">
        <f t="shared" si="10"/>
        <v>0</v>
      </c>
      <c r="G55" s="9">
        <f t="shared" si="7"/>
        <v>0</v>
      </c>
      <c r="H55" s="9">
        <f t="shared" si="11"/>
        <v>0</v>
      </c>
      <c r="I55" s="39">
        <f t="shared" si="12"/>
        <v>0</v>
      </c>
      <c r="J55" s="33">
        <f t="shared" si="13"/>
        <v>0</v>
      </c>
      <c r="L55" s="37">
        <f t="shared" si="14"/>
        <v>0</v>
      </c>
    </row>
    <row r="56" spans="4:12" s="2" customFormat="1" ht="15" customHeight="1" outlineLevel="1">
      <c r="D56" s="8">
        <f t="shared" si="9"/>
        <v>0</v>
      </c>
      <c r="E56" s="9">
        <f t="shared" si="8"/>
        <v>0</v>
      </c>
      <c r="F56" s="10">
        <f t="shared" si="10"/>
        <v>0</v>
      </c>
      <c r="G56" s="9">
        <f t="shared" si="7"/>
        <v>0</v>
      </c>
      <c r="H56" s="9">
        <f t="shared" si="11"/>
        <v>0</v>
      </c>
      <c r="I56" s="39">
        <f t="shared" si="12"/>
        <v>0</v>
      </c>
      <c r="J56" s="33">
        <f t="shared" si="13"/>
        <v>0</v>
      </c>
      <c r="L56" s="37">
        <f t="shared" si="14"/>
        <v>0</v>
      </c>
    </row>
    <row r="57" spans="1:12" ht="15" customHeight="1" outlineLevel="1">
      <c r="A57" s="2"/>
      <c r="B57" s="2"/>
      <c r="D57" s="8">
        <f t="shared" si="9"/>
        <v>0</v>
      </c>
      <c r="E57" s="9">
        <f t="shared" si="8"/>
        <v>0</v>
      </c>
      <c r="F57" s="10">
        <f t="shared" si="10"/>
        <v>0</v>
      </c>
      <c r="G57" s="9">
        <f t="shared" si="7"/>
        <v>0</v>
      </c>
      <c r="H57" s="9">
        <f t="shared" si="11"/>
        <v>0</v>
      </c>
      <c r="I57" s="39">
        <f t="shared" si="12"/>
        <v>0</v>
      </c>
      <c r="J57" s="33">
        <f t="shared" si="13"/>
        <v>0</v>
      </c>
      <c r="L57" s="37">
        <f t="shared" si="14"/>
        <v>0</v>
      </c>
    </row>
    <row r="58" spans="4:12" ht="15" customHeight="1" outlineLevel="1">
      <c r="D58" s="8">
        <f t="shared" si="9"/>
        <v>0</v>
      </c>
      <c r="E58" s="9">
        <f t="shared" si="8"/>
        <v>0</v>
      </c>
      <c r="F58" s="10">
        <f t="shared" si="10"/>
        <v>0</v>
      </c>
      <c r="G58" s="9">
        <f t="shared" si="7"/>
        <v>0</v>
      </c>
      <c r="H58" s="9">
        <f t="shared" si="11"/>
        <v>0</v>
      </c>
      <c r="I58" s="39">
        <f t="shared" si="12"/>
        <v>0</v>
      </c>
      <c r="J58" s="33">
        <f t="shared" si="13"/>
        <v>0</v>
      </c>
      <c r="L58" s="37">
        <f t="shared" si="14"/>
        <v>0</v>
      </c>
    </row>
    <row r="59" spans="4:12" ht="15" customHeight="1" outlineLevel="1">
      <c r="D59" s="8">
        <f t="shared" si="9"/>
        <v>0</v>
      </c>
      <c r="E59" s="9">
        <f t="shared" si="8"/>
        <v>0</v>
      </c>
      <c r="F59" s="10">
        <f t="shared" si="10"/>
        <v>0</v>
      </c>
      <c r="G59" s="9">
        <f t="shared" si="7"/>
        <v>0</v>
      </c>
      <c r="H59" s="9">
        <f t="shared" si="11"/>
        <v>0</v>
      </c>
      <c r="I59" s="39">
        <f t="shared" si="12"/>
        <v>0</v>
      </c>
      <c r="J59" s="33">
        <f t="shared" si="13"/>
        <v>0</v>
      </c>
      <c r="L59" s="37">
        <f t="shared" si="14"/>
        <v>0</v>
      </c>
    </row>
    <row r="60" spans="4:12" ht="15" customHeight="1" outlineLevel="1">
      <c r="D60" s="8">
        <f t="shared" si="9"/>
        <v>0</v>
      </c>
      <c r="E60" s="9">
        <f t="shared" si="8"/>
        <v>0</v>
      </c>
      <c r="F60" s="10">
        <f t="shared" si="10"/>
        <v>0</v>
      </c>
      <c r="G60" s="9">
        <f t="shared" si="7"/>
        <v>0</v>
      </c>
      <c r="H60" s="9">
        <f t="shared" si="11"/>
        <v>0</v>
      </c>
      <c r="I60" s="39">
        <f t="shared" si="12"/>
        <v>0</v>
      </c>
      <c r="J60" s="33">
        <f t="shared" si="13"/>
        <v>0</v>
      </c>
      <c r="L60" s="37">
        <f t="shared" si="14"/>
        <v>0</v>
      </c>
    </row>
    <row r="61" spans="4:12" ht="15" customHeight="1" outlineLevel="1">
      <c r="D61" s="8">
        <f t="shared" si="9"/>
        <v>0</v>
      </c>
      <c r="E61" s="9">
        <f t="shared" si="8"/>
        <v>0</v>
      </c>
      <c r="F61" s="10">
        <f t="shared" si="10"/>
        <v>0</v>
      </c>
      <c r="G61" s="9">
        <f t="shared" si="7"/>
        <v>0</v>
      </c>
      <c r="H61" s="9">
        <f t="shared" si="11"/>
        <v>0</v>
      </c>
      <c r="I61" s="39">
        <f t="shared" si="12"/>
        <v>0</v>
      </c>
      <c r="J61" s="33">
        <f t="shared" si="13"/>
        <v>0</v>
      </c>
      <c r="L61" s="37">
        <f t="shared" si="14"/>
        <v>0</v>
      </c>
    </row>
    <row r="62" spans="4:12" ht="15" customHeight="1" outlineLevel="1">
      <c r="D62" s="8">
        <f t="shared" si="9"/>
        <v>0</v>
      </c>
      <c r="E62" s="9">
        <f t="shared" si="8"/>
        <v>0</v>
      </c>
      <c r="F62" s="10">
        <f t="shared" si="10"/>
        <v>0</v>
      </c>
      <c r="G62" s="9">
        <f t="shared" si="7"/>
        <v>0</v>
      </c>
      <c r="H62" s="9">
        <f t="shared" si="11"/>
        <v>0</v>
      </c>
      <c r="I62" s="39">
        <f t="shared" si="12"/>
        <v>0</v>
      </c>
      <c r="J62" s="33">
        <f t="shared" si="13"/>
        <v>0</v>
      </c>
      <c r="L62" s="37">
        <f t="shared" si="14"/>
        <v>0</v>
      </c>
    </row>
    <row r="63" spans="4:12" ht="15" customHeight="1" outlineLevel="1">
      <c r="D63" s="8">
        <f t="shared" si="9"/>
        <v>0</v>
      </c>
      <c r="E63" s="9">
        <f t="shared" si="8"/>
        <v>0</v>
      </c>
      <c r="F63" s="10">
        <f t="shared" si="10"/>
        <v>0</v>
      </c>
      <c r="G63" s="9">
        <f t="shared" si="7"/>
        <v>0</v>
      </c>
      <c r="H63" s="9">
        <f t="shared" si="11"/>
        <v>0</v>
      </c>
      <c r="I63" s="39">
        <f t="shared" si="12"/>
        <v>0</v>
      </c>
      <c r="J63" s="33">
        <f t="shared" si="13"/>
        <v>0</v>
      </c>
      <c r="L63" s="37">
        <f t="shared" si="14"/>
        <v>0</v>
      </c>
    </row>
    <row r="64" spans="4:12" ht="15" customHeight="1" outlineLevel="1">
      <c r="D64" s="8">
        <f t="shared" si="9"/>
        <v>0</v>
      </c>
      <c r="E64" s="9">
        <f t="shared" si="8"/>
        <v>0</v>
      </c>
      <c r="F64" s="10">
        <f t="shared" si="10"/>
        <v>0</v>
      </c>
      <c r="G64" s="9">
        <f t="shared" si="7"/>
        <v>0</v>
      </c>
      <c r="H64" s="9">
        <f t="shared" si="11"/>
        <v>0</v>
      </c>
      <c r="I64" s="39">
        <f t="shared" si="12"/>
        <v>0</v>
      </c>
      <c r="J64" s="33">
        <f t="shared" si="13"/>
        <v>0</v>
      </c>
      <c r="L64" s="37">
        <f t="shared" si="14"/>
        <v>0</v>
      </c>
    </row>
    <row r="65" spans="4:12" ht="15" customHeight="1" outlineLevel="1">
      <c r="D65" s="8">
        <f t="shared" si="9"/>
        <v>0</v>
      </c>
      <c r="E65" s="9">
        <f t="shared" si="8"/>
        <v>0</v>
      </c>
      <c r="F65" s="10">
        <f t="shared" si="10"/>
        <v>0</v>
      </c>
      <c r="G65" s="9">
        <f t="shared" si="7"/>
        <v>0</v>
      </c>
      <c r="H65" s="9">
        <f t="shared" si="11"/>
        <v>0</v>
      </c>
      <c r="I65" s="39">
        <f t="shared" si="12"/>
        <v>0</v>
      </c>
      <c r="J65" s="33">
        <f t="shared" si="13"/>
        <v>0</v>
      </c>
      <c r="L65" s="37">
        <f t="shared" si="14"/>
        <v>0</v>
      </c>
    </row>
    <row r="66" spans="4:12" ht="15" customHeight="1" outlineLevel="1">
      <c r="D66" s="8">
        <f t="shared" si="9"/>
        <v>0</v>
      </c>
      <c r="E66" s="9">
        <f t="shared" si="8"/>
        <v>0</v>
      </c>
      <c r="F66" s="10">
        <f t="shared" si="10"/>
        <v>0</v>
      </c>
      <c r="G66" s="9">
        <f t="shared" si="7"/>
        <v>0</v>
      </c>
      <c r="H66" s="9">
        <f t="shared" si="11"/>
        <v>0</v>
      </c>
      <c r="I66" s="39">
        <f t="shared" si="12"/>
        <v>0</v>
      </c>
      <c r="J66" s="33">
        <f t="shared" si="13"/>
        <v>0</v>
      </c>
      <c r="L66" s="37">
        <f t="shared" si="14"/>
        <v>0</v>
      </c>
    </row>
    <row r="67" spans="4:12" ht="15" customHeight="1" outlineLevel="1">
      <c r="D67" s="8">
        <f t="shared" si="9"/>
        <v>0</v>
      </c>
      <c r="E67" s="9">
        <f t="shared" si="8"/>
        <v>0</v>
      </c>
      <c r="F67" s="10">
        <f t="shared" si="10"/>
        <v>0</v>
      </c>
      <c r="G67" s="9">
        <f t="shared" si="7"/>
        <v>0</v>
      </c>
      <c r="H67" s="9">
        <f t="shared" si="11"/>
        <v>0</v>
      </c>
      <c r="I67" s="39">
        <f t="shared" si="12"/>
        <v>0</v>
      </c>
      <c r="J67" s="33">
        <f t="shared" si="13"/>
        <v>0</v>
      </c>
      <c r="L67" s="37">
        <f t="shared" si="14"/>
        <v>0</v>
      </c>
    </row>
    <row r="68" spans="4:12" ht="15" customHeight="1" outlineLevel="1">
      <c r="D68" s="8">
        <f t="shared" si="9"/>
        <v>0</v>
      </c>
      <c r="E68" s="9">
        <f t="shared" si="8"/>
        <v>0</v>
      </c>
      <c r="F68" s="10">
        <f t="shared" si="10"/>
        <v>0</v>
      </c>
      <c r="G68" s="9">
        <f t="shared" si="7"/>
        <v>0</v>
      </c>
      <c r="H68" s="9">
        <f t="shared" si="11"/>
        <v>0</v>
      </c>
      <c r="I68" s="39">
        <f t="shared" si="12"/>
        <v>0</v>
      </c>
      <c r="J68" s="33">
        <f t="shared" si="13"/>
        <v>0</v>
      </c>
      <c r="L68" s="37">
        <f t="shared" si="14"/>
        <v>0</v>
      </c>
    </row>
    <row r="69" spans="4:12" ht="15" customHeight="1" outlineLevel="1">
      <c r="D69" s="8">
        <f t="shared" si="9"/>
        <v>0</v>
      </c>
      <c r="E69" s="9">
        <f t="shared" si="8"/>
        <v>0</v>
      </c>
      <c r="F69" s="10">
        <f t="shared" si="10"/>
        <v>0</v>
      </c>
      <c r="G69" s="9">
        <f t="shared" si="7"/>
        <v>0</v>
      </c>
      <c r="H69" s="9">
        <f t="shared" si="11"/>
        <v>0</v>
      </c>
      <c r="I69" s="39">
        <f t="shared" si="12"/>
        <v>0</v>
      </c>
      <c r="J69" s="33">
        <f t="shared" si="13"/>
        <v>0</v>
      </c>
      <c r="L69" s="37">
        <f t="shared" si="14"/>
        <v>0</v>
      </c>
    </row>
    <row r="70" spans="4:12" ht="15" customHeight="1" outlineLevel="1">
      <c r="D70" s="8">
        <f t="shared" si="9"/>
        <v>0</v>
      </c>
      <c r="E70" s="9">
        <f t="shared" si="8"/>
        <v>0</v>
      </c>
      <c r="F70" s="10">
        <f t="shared" si="10"/>
        <v>0</v>
      </c>
      <c r="G70" s="9">
        <f t="shared" si="7"/>
        <v>0</v>
      </c>
      <c r="H70" s="9">
        <f t="shared" si="11"/>
        <v>0</v>
      </c>
      <c r="I70" s="39">
        <f t="shared" si="12"/>
        <v>0</v>
      </c>
      <c r="J70" s="33">
        <f t="shared" si="13"/>
        <v>0</v>
      </c>
      <c r="L70" s="37">
        <f t="shared" si="14"/>
        <v>0</v>
      </c>
    </row>
    <row r="71" ht="15" customHeight="1"/>
    <row r="72" spans="4:10" ht="15" customHeight="1">
      <c r="D72" s="13" t="s">
        <v>14</v>
      </c>
      <c r="E72" s="34">
        <f>SUM(E39:E70)</f>
        <v>0</v>
      </c>
      <c r="F72" s="34">
        <f>SUM(F39:F70)</f>
        <v>0</v>
      </c>
      <c r="G72" s="34">
        <f>SUM(G39:G70)</f>
        <v>0</v>
      </c>
      <c r="I72" s="13" t="s">
        <v>14</v>
      </c>
      <c r="J72" s="29">
        <f>SUM(J39:J70)</f>
        <v>0</v>
      </c>
    </row>
    <row r="73" ht="15" customHeight="1">
      <c r="J73" s="1"/>
    </row>
    <row r="74" spans="5:10" s="25" customFormat="1" ht="15" customHeight="1">
      <c r="E74" s="35"/>
      <c r="F74" s="52" t="s">
        <v>23</v>
      </c>
      <c r="G74" s="53"/>
      <c r="H74" s="53"/>
      <c r="I74" s="54"/>
      <c r="J74" s="40">
        <f>J34+J72</f>
        <v>0</v>
      </c>
    </row>
    <row r="75" ht="12.75">
      <c r="A75" s="5"/>
    </row>
  </sheetData>
  <sheetProtection/>
  <mergeCells count="43">
    <mergeCell ref="A1:J1"/>
    <mergeCell ref="A5:G5"/>
    <mergeCell ref="E6:E7"/>
    <mergeCell ref="B8:B9"/>
    <mergeCell ref="G6:G7"/>
    <mergeCell ref="G8:G9"/>
    <mergeCell ref="C9:D9"/>
    <mergeCell ref="F8:F9"/>
    <mergeCell ref="J21:J24"/>
    <mergeCell ref="B21:B22"/>
    <mergeCell ref="D21:I22"/>
    <mergeCell ref="A15:A16"/>
    <mergeCell ref="B15:B16"/>
    <mergeCell ref="F6:F7"/>
    <mergeCell ref="C6:D7"/>
    <mergeCell ref="B24:B25"/>
    <mergeCell ref="A24:A25"/>
    <mergeCell ref="B6:B7"/>
    <mergeCell ref="H23:H24"/>
    <mergeCell ref="I23:I24"/>
    <mergeCell ref="H3:I3"/>
    <mergeCell ref="A6:A7"/>
    <mergeCell ref="B3:F3"/>
    <mergeCell ref="A8:A9"/>
    <mergeCell ref="C8:D8"/>
    <mergeCell ref="B31:B32"/>
    <mergeCell ref="G23:G24"/>
    <mergeCell ref="A12:A13"/>
    <mergeCell ref="B12:B13"/>
    <mergeCell ref="C12:C13"/>
    <mergeCell ref="A26:A27"/>
    <mergeCell ref="B26:B27"/>
    <mergeCell ref="A21:A22"/>
    <mergeCell ref="J36:J38"/>
    <mergeCell ref="F74:I74"/>
    <mergeCell ref="B28:B29"/>
    <mergeCell ref="A19:J19"/>
    <mergeCell ref="A28:A29"/>
    <mergeCell ref="D23:D24"/>
    <mergeCell ref="E23:E24"/>
    <mergeCell ref="F23:F24"/>
    <mergeCell ref="D36:I37"/>
    <mergeCell ref="A31:A32"/>
  </mergeCells>
  <printOptions/>
  <pageMargins left="0.1968503937007874" right="0.1968503937007874" top="0.5905511811023623" bottom="0.1968503937007874" header="0.2362204724409449" footer="0.5118110236220472"/>
  <pageSetup horizontalDpi="200" verticalDpi="200" orientation="portrait" paperSize="9" scale="68" r:id="rId1"/>
  <headerFooter alignWithMargins="0">
    <oddHeader>&amp;C&amp;"+,Normale"&amp;9POR CALABRIA FESR-FSE 2014/2020
Asse 3 - Competitività dei sistemi produttivi
&amp;"+,Grassetto"FONDO REGIONALE DI INGEGNERIA FINANZIARIA (FRIF) + FONDO PER L'OCCUPAZIONE E L'INCLUSIONE (FOI)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showGridLines="0" zoomScalePageLayoutView="0" workbookViewId="0" topLeftCell="A1">
      <selection activeCell="G10" sqref="G10"/>
    </sheetView>
  </sheetViews>
  <sheetFormatPr defaultColWidth="9.140625" defaultRowHeight="13.5" outlineLevelCol="1"/>
  <cols>
    <col min="1" max="1" width="34.140625" style="1" customWidth="1"/>
    <col min="2" max="2" width="12.7109375" style="1" customWidth="1"/>
    <col min="3" max="3" width="4.140625" style="1" customWidth="1"/>
    <col min="4" max="4" width="9.00390625" style="1" customWidth="1"/>
    <col min="5" max="9" width="12.7109375" style="1" customWidth="1"/>
    <col min="10" max="10" width="14.421875" style="32" customWidth="1"/>
    <col min="11" max="11" width="11.7109375" style="1" customWidth="1"/>
    <col min="12" max="12" width="14.140625" style="1" hidden="1" customWidth="1" outlineLevel="1"/>
    <col min="13" max="13" width="14.140625" style="1" customWidth="1" collapsed="1"/>
    <col min="14" max="16384" width="9.140625" style="1" customWidth="1"/>
  </cols>
  <sheetData>
    <row r="1" spans="1:10" s="2" customFormat="1" ht="15" customHeight="1">
      <c r="A1" s="97" t="s">
        <v>35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s="2" customFormat="1" ht="15" customHeight="1" thickBot="1">
      <c r="A2" s="11"/>
      <c r="B2" s="11"/>
      <c r="C2" s="11"/>
      <c r="D2" s="11"/>
      <c r="E2" s="11"/>
      <c r="F2" s="11"/>
      <c r="G2" s="11"/>
      <c r="H2" s="11"/>
      <c r="I2" s="11"/>
      <c r="J2" s="31"/>
    </row>
    <row r="3" spans="1:10" s="16" customFormat="1" ht="15" customHeight="1" thickBot="1">
      <c r="A3" s="18" t="s">
        <v>36</v>
      </c>
      <c r="B3" s="81"/>
      <c r="C3" s="82"/>
      <c r="D3" s="82"/>
      <c r="E3" s="82"/>
      <c r="F3" s="83"/>
      <c r="G3" s="19"/>
      <c r="H3" s="77" t="s">
        <v>31</v>
      </c>
      <c r="I3" s="78"/>
      <c r="J3" s="42" t="s">
        <v>34</v>
      </c>
    </row>
    <row r="4" spans="1:10" s="2" customFormat="1" ht="15" customHeight="1">
      <c r="A4" s="17"/>
      <c r="B4" s="17"/>
      <c r="C4" s="17"/>
      <c r="D4" s="17"/>
      <c r="E4" s="17"/>
      <c r="F4" s="17"/>
      <c r="G4" s="17"/>
      <c r="H4" s="17"/>
      <c r="I4" s="17"/>
      <c r="J4" s="31"/>
    </row>
    <row r="5" spans="1:10" s="2" customFormat="1" ht="27" customHeight="1">
      <c r="A5" s="98" t="s">
        <v>12</v>
      </c>
      <c r="B5" s="99"/>
      <c r="C5" s="99"/>
      <c r="D5" s="99"/>
      <c r="E5" s="99"/>
      <c r="F5" s="99"/>
      <c r="G5" s="100"/>
      <c r="H5" s="12"/>
      <c r="I5" s="12"/>
      <c r="J5" s="31"/>
    </row>
    <row r="6" spans="1:10" s="2" customFormat="1" ht="18" customHeight="1">
      <c r="A6" s="79" t="s">
        <v>18</v>
      </c>
      <c r="B6" s="79" t="s">
        <v>17</v>
      </c>
      <c r="C6" s="93" t="s">
        <v>7</v>
      </c>
      <c r="D6" s="94"/>
      <c r="E6" s="93" t="s">
        <v>8</v>
      </c>
      <c r="F6" s="79" t="s">
        <v>9</v>
      </c>
      <c r="G6" s="79" t="s">
        <v>11</v>
      </c>
      <c r="H6" s="11"/>
      <c r="I6" s="11"/>
      <c r="J6" s="31"/>
    </row>
    <row r="7" spans="1:10" s="2" customFormat="1" ht="18" customHeight="1">
      <c r="A7" s="80"/>
      <c r="B7" s="80"/>
      <c r="C7" s="95"/>
      <c r="D7" s="96"/>
      <c r="E7" s="95"/>
      <c r="F7" s="80"/>
      <c r="G7" s="80"/>
      <c r="H7" s="11"/>
      <c r="I7" s="11"/>
      <c r="J7" s="31"/>
    </row>
    <row r="8" spans="1:10" s="2" customFormat="1" ht="16.5" customHeight="1">
      <c r="A8" s="84">
        <v>43370</v>
      </c>
      <c r="B8" s="84">
        <v>43374</v>
      </c>
      <c r="C8" s="86">
        <v>43282</v>
      </c>
      <c r="D8" s="87"/>
      <c r="E8" s="47">
        <v>43374</v>
      </c>
      <c r="F8" s="93" t="s">
        <v>10</v>
      </c>
      <c r="G8" s="101">
        <v>0.0255</v>
      </c>
      <c r="H8" s="11"/>
      <c r="I8" s="11"/>
      <c r="J8" s="31"/>
    </row>
    <row r="9" spans="1:10" s="2" customFormat="1" ht="15" customHeight="1">
      <c r="A9" s="85"/>
      <c r="B9" s="85"/>
      <c r="C9" s="103">
        <v>43373</v>
      </c>
      <c r="D9" s="104"/>
      <c r="E9" s="48">
        <v>43465</v>
      </c>
      <c r="F9" s="95"/>
      <c r="G9" s="102"/>
      <c r="H9" s="11"/>
      <c r="I9" s="11"/>
      <c r="J9" s="31"/>
    </row>
    <row r="10" spans="1:10" s="2" customFormat="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31"/>
    </row>
    <row r="11" spans="1:10" s="2" customFormat="1" ht="15" customHeight="1">
      <c r="A11" s="20" t="s">
        <v>24</v>
      </c>
      <c r="B11" s="23">
        <f>G8</f>
        <v>0.0255</v>
      </c>
      <c r="C11" s="21"/>
      <c r="D11" s="13"/>
      <c r="E11" s="13"/>
      <c r="H11" s="13"/>
      <c r="I11" s="13"/>
      <c r="J11" s="31"/>
    </row>
    <row r="12" spans="1:10" s="2" customFormat="1" ht="15" customHeight="1">
      <c r="A12" s="70" t="s">
        <v>29</v>
      </c>
      <c r="B12" s="72">
        <v>0.01</v>
      </c>
      <c r="C12" s="74"/>
      <c r="D12" s="13"/>
      <c r="E12" s="13"/>
      <c r="F12" s="13"/>
      <c r="G12" s="13"/>
      <c r="H12" s="13"/>
      <c r="I12" s="13"/>
      <c r="J12" s="31"/>
    </row>
    <row r="13" spans="1:10" s="2" customFormat="1" ht="15" customHeight="1">
      <c r="A13" s="71"/>
      <c r="B13" s="73"/>
      <c r="C13" s="74"/>
      <c r="D13" s="13"/>
      <c r="E13" s="13"/>
      <c r="F13" s="13"/>
      <c r="G13" s="13"/>
      <c r="H13" s="13"/>
      <c r="I13" s="13"/>
      <c r="J13" s="31"/>
    </row>
    <row r="14" spans="1:10" s="2" customFormat="1" ht="15" customHeight="1">
      <c r="A14" s="22" t="s">
        <v>13</v>
      </c>
      <c r="B14" s="23">
        <f>B11-B12</f>
        <v>0.015499999999999998</v>
      </c>
      <c r="C14" s="13"/>
      <c r="D14" s="13"/>
      <c r="E14" s="13"/>
      <c r="F14" s="13"/>
      <c r="G14" s="13"/>
      <c r="H14" s="13"/>
      <c r="I14" s="13"/>
      <c r="J14" s="31"/>
    </row>
    <row r="15" spans="1:10" s="2" customFormat="1" ht="15" customHeight="1">
      <c r="A15" s="90" t="s">
        <v>26</v>
      </c>
      <c r="B15" s="72">
        <v>0.0082</v>
      </c>
      <c r="C15" s="13"/>
      <c r="D15" s="13"/>
      <c r="E15" s="13"/>
      <c r="F15" s="13"/>
      <c r="G15" s="13"/>
      <c r="H15" s="13"/>
      <c r="I15" s="13"/>
      <c r="J15" s="31"/>
    </row>
    <row r="16" spans="1:10" s="2" customFormat="1" ht="15" customHeight="1">
      <c r="A16" s="91"/>
      <c r="B16" s="92"/>
      <c r="C16" s="13"/>
      <c r="D16" s="13"/>
      <c r="E16" s="13"/>
      <c r="F16" s="13"/>
      <c r="G16" s="13"/>
      <c r="H16" s="13"/>
      <c r="I16" s="13"/>
      <c r="J16" s="31"/>
    </row>
    <row r="17" spans="1:10" s="2" customFormat="1" ht="15" customHeight="1">
      <c r="A17" s="20" t="s">
        <v>21</v>
      </c>
      <c r="B17" s="23">
        <f>+B15/B30</f>
        <v>0.00205</v>
      </c>
      <c r="C17" s="13"/>
      <c r="D17" s="13"/>
      <c r="E17" s="13"/>
      <c r="F17" s="13"/>
      <c r="G17" s="13"/>
      <c r="H17" s="13"/>
      <c r="I17" s="13"/>
      <c r="J17" s="31"/>
    </row>
    <row r="18" spans="1:10" s="2" customFormat="1" ht="15" customHeight="1">
      <c r="A18" s="36"/>
      <c r="B18" s="43"/>
      <c r="C18" s="13"/>
      <c r="D18" s="13"/>
      <c r="E18" s="13"/>
      <c r="F18" s="13"/>
      <c r="G18" s="13"/>
      <c r="H18" s="13"/>
      <c r="I18" s="13"/>
      <c r="J18" s="31"/>
    </row>
    <row r="19" spans="1:10" s="44" customFormat="1" ht="15" customHeight="1">
      <c r="A19" s="57" t="s">
        <v>37</v>
      </c>
      <c r="B19" s="57"/>
      <c r="C19" s="57"/>
      <c r="D19" s="57"/>
      <c r="E19" s="57"/>
      <c r="F19" s="57"/>
      <c r="G19" s="57"/>
      <c r="H19" s="57"/>
      <c r="I19" s="57"/>
      <c r="J19" s="57"/>
    </row>
    <row r="20" spans="1:10" s="2" customFormat="1" ht="15" customHeight="1">
      <c r="A20" s="36"/>
      <c r="B20" s="4"/>
      <c r="C20" s="13"/>
      <c r="D20" s="13"/>
      <c r="E20" s="13"/>
      <c r="F20" s="13"/>
      <c r="G20" s="13"/>
      <c r="H20" s="13"/>
      <c r="I20" s="13"/>
      <c r="J20" s="31"/>
    </row>
    <row r="21" spans="1:10" s="2" customFormat="1" ht="15" customHeight="1">
      <c r="A21" s="75" t="s">
        <v>30</v>
      </c>
      <c r="B21" s="88">
        <v>30000</v>
      </c>
      <c r="C21" s="13"/>
      <c r="D21" s="62" t="s">
        <v>19</v>
      </c>
      <c r="E21" s="63"/>
      <c r="F21" s="63"/>
      <c r="G21" s="63"/>
      <c r="H21" s="63"/>
      <c r="I21" s="64"/>
      <c r="J21" s="49" t="s">
        <v>25</v>
      </c>
    </row>
    <row r="22" spans="1:10" s="2" customFormat="1" ht="15" customHeight="1">
      <c r="A22" s="76"/>
      <c r="B22" s="89"/>
      <c r="C22" s="13"/>
      <c r="D22" s="65"/>
      <c r="E22" s="66"/>
      <c r="F22" s="66"/>
      <c r="G22" s="66"/>
      <c r="H22" s="66"/>
      <c r="I22" s="67"/>
      <c r="J22" s="50"/>
    </row>
    <row r="23" spans="1:10" s="2" customFormat="1" ht="15" customHeight="1">
      <c r="A23" s="30" t="s">
        <v>27</v>
      </c>
      <c r="B23" s="24">
        <f>B14</f>
        <v>0.015499999999999998</v>
      </c>
      <c r="C23" s="13"/>
      <c r="D23" s="60" t="s">
        <v>5</v>
      </c>
      <c r="E23" s="60" t="s">
        <v>4</v>
      </c>
      <c r="F23" s="60" t="s">
        <v>3</v>
      </c>
      <c r="G23" s="60" t="s">
        <v>2</v>
      </c>
      <c r="H23" s="60" t="s">
        <v>6</v>
      </c>
      <c r="I23" s="60" t="s">
        <v>1</v>
      </c>
      <c r="J23" s="50"/>
    </row>
    <row r="24" spans="1:10" s="2" customFormat="1" ht="15" customHeight="1">
      <c r="A24" s="58" t="s">
        <v>15</v>
      </c>
      <c r="B24" s="55">
        <v>3</v>
      </c>
      <c r="C24" s="13"/>
      <c r="D24" s="61"/>
      <c r="E24" s="61"/>
      <c r="F24" s="61"/>
      <c r="G24" s="61"/>
      <c r="H24" s="61"/>
      <c r="I24" s="61"/>
      <c r="J24" s="51"/>
    </row>
    <row r="25" spans="1:12" s="2" customFormat="1" ht="15" customHeight="1">
      <c r="A25" s="59"/>
      <c r="B25" s="56"/>
      <c r="C25" s="13"/>
      <c r="D25" s="8">
        <f>1</f>
        <v>1</v>
      </c>
      <c r="E25" s="9">
        <f aca="true" t="shared" si="0" ref="E25:E32">($B$21*$B$23)/$B$30*L25</f>
        <v>116.24999999999999</v>
      </c>
      <c r="F25" s="10">
        <v>0</v>
      </c>
      <c r="G25" s="9">
        <f aca="true" t="shared" si="1" ref="G25:G32">E25+F25</f>
        <v>116.24999999999999</v>
      </c>
      <c r="H25" s="9">
        <f>F25</f>
        <v>0</v>
      </c>
      <c r="I25" s="9">
        <f aca="true" t="shared" si="2" ref="I25:I32">($B$21-F25)*L25</f>
        <v>30000</v>
      </c>
      <c r="J25" s="33">
        <f aca="true" t="shared" si="3" ref="J25:J32">+E25/(1+$B$17)^(D25)</f>
        <v>116.01217504116559</v>
      </c>
      <c r="L25" s="37">
        <f aca="true" t="shared" si="4" ref="L25:L32">+IF(OR(D25&lt;$B$28,D25=$B$28),1,0)</f>
        <v>1</v>
      </c>
    </row>
    <row r="26" spans="1:12" s="2" customFormat="1" ht="15" customHeight="1">
      <c r="A26" s="58" t="s">
        <v>16</v>
      </c>
      <c r="B26" s="55">
        <v>18</v>
      </c>
      <c r="C26" s="13"/>
      <c r="D26" s="8">
        <f aca="true" t="shared" si="5" ref="D26:D32">D25+1</f>
        <v>2</v>
      </c>
      <c r="E26" s="9">
        <f t="shared" si="0"/>
        <v>116.24999999999999</v>
      </c>
      <c r="F26" s="10">
        <v>0</v>
      </c>
      <c r="G26" s="9">
        <f t="shared" si="1"/>
        <v>116.24999999999999</v>
      </c>
      <c r="H26" s="9">
        <f>H25+F26</f>
        <v>0</v>
      </c>
      <c r="I26" s="9">
        <f t="shared" si="2"/>
        <v>30000</v>
      </c>
      <c r="J26" s="33">
        <f t="shared" si="3"/>
        <v>115.7748366260821</v>
      </c>
      <c r="L26" s="37">
        <f t="shared" si="4"/>
        <v>1</v>
      </c>
    </row>
    <row r="27" spans="1:12" s="2" customFormat="1" ht="15" customHeight="1">
      <c r="A27" s="59"/>
      <c r="B27" s="56"/>
      <c r="C27" s="13"/>
      <c r="D27" s="8">
        <f t="shared" si="5"/>
        <v>3</v>
      </c>
      <c r="E27" s="9">
        <f t="shared" si="0"/>
        <v>116.24999999999999</v>
      </c>
      <c r="F27" s="10">
        <v>0</v>
      </c>
      <c r="G27" s="9">
        <f t="shared" si="1"/>
        <v>116.24999999999999</v>
      </c>
      <c r="H27" s="9">
        <f aca="true" t="shared" si="6" ref="H27:H32">H26+F27</f>
        <v>0</v>
      </c>
      <c r="I27" s="9">
        <f t="shared" si="2"/>
        <v>30000</v>
      </c>
      <c r="J27" s="33">
        <f t="shared" si="3"/>
        <v>115.53798375937536</v>
      </c>
      <c r="L27" s="37">
        <f t="shared" si="4"/>
        <v>1</v>
      </c>
    </row>
    <row r="28" spans="1:12" s="2" customFormat="1" ht="15" customHeight="1">
      <c r="A28" s="58" t="s">
        <v>22</v>
      </c>
      <c r="B28" s="55">
        <v>6</v>
      </c>
      <c r="C28" s="13"/>
      <c r="D28" s="8">
        <f t="shared" si="5"/>
        <v>4</v>
      </c>
      <c r="E28" s="9">
        <f t="shared" si="0"/>
        <v>116.24999999999999</v>
      </c>
      <c r="F28" s="10">
        <v>0</v>
      </c>
      <c r="G28" s="9">
        <f t="shared" si="1"/>
        <v>116.24999999999999</v>
      </c>
      <c r="H28" s="9">
        <f t="shared" si="6"/>
        <v>0</v>
      </c>
      <c r="I28" s="9">
        <f t="shared" si="2"/>
        <v>30000</v>
      </c>
      <c r="J28" s="33">
        <f t="shared" si="3"/>
        <v>115.30161544770756</v>
      </c>
      <c r="L28" s="37">
        <f t="shared" si="4"/>
        <v>1</v>
      </c>
    </row>
    <row r="29" spans="1:12" s="2" customFormat="1" ht="15" customHeight="1">
      <c r="A29" s="59"/>
      <c r="B29" s="56"/>
      <c r="C29" s="13"/>
      <c r="D29" s="8">
        <f t="shared" si="5"/>
        <v>5</v>
      </c>
      <c r="E29" s="9">
        <f t="shared" si="0"/>
        <v>116.24999999999999</v>
      </c>
      <c r="F29" s="10">
        <v>0</v>
      </c>
      <c r="G29" s="9">
        <f t="shared" si="1"/>
        <v>116.24999999999999</v>
      </c>
      <c r="H29" s="9">
        <f t="shared" si="6"/>
        <v>0</v>
      </c>
      <c r="I29" s="9">
        <f t="shared" si="2"/>
        <v>30000</v>
      </c>
      <c r="J29" s="33">
        <f t="shared" si="3"/>
        <v>115.06573069977301</v>
      </c>
      <c r="L29" s="37">
        <f t="shared" si="4"/>
        <v>1</v>
      </c>
    </row>
    <row r="30" spans="1:12" s="2" customFormat="1" ht="15" customHeight="1">
      <c r="A30" s="7" t="s">
        <v>0</v>
      </c>
      <c r="B30" s="41">
        <v>4</v>
      </c>
      <c r="C30" s="13"/>
      <c r="D30" s="8">
        <f t="shared" si="5"/>
        <v>6</v>
      </c>
      <c r="E30" s="9">
        <f t="shared" si="0"/>
        <v>116.24999999999999</v>
      </c>
      <c r="F30" s="10">
        <v>0</v>
      </c>
      <c r="G30" s="9">
        <f t="shared" si="1"/>
        <v>116.24999999999999</v>
      </c>
      <c r="H30" s="9">
        <f t="shared" si="6"/>
        <v>0</v>
      </c>
      <c r="I30" s="9">
        <f t="shared" si="2"/>
        <v>30000</v>
      </c>
      <c r="J30" s="33">
        <f t="shared" si="3"/>
        <v>114.83032852629411</v>
      </c>
      <c r="L30" s="37">
        <f t="shared" si="4"/>
        <v>1</v>
      </c>
    </row>
    <row r="31" spans="1:12" s="2" customFormat="1" ht="15" customHeight="1">
      <c r="A31" s="58" t="s">
        <v>28</v>
      </c>
      <c r="B31" s="68">
        <f>B24*B30</f>
        <v>12</v>
      </c>
      <c r="C31" s="13"/>
      <c r="D31" s="8">
        <f t="shared" si="5"/>
        <v>7</v>
      </c>
      <c r="E31" s="9">
        <f t="shared" si="0"/>
        <v>0</v>
      </c>
      <c r="F31" s="10">
        <v>0</v>
      </c>
      <c r="G31" s="9">
        <f t="shared" si="1"/>
        <v>0</v>
      </c>
      <c r="H31" s="9">
        <f t="shared" si="6"/>
        <v>0</v>
      </c>
      <c r="I31" s="9">
        <f t="shared" si="2"/>
        <v>0</v>
      </c>
      <c r="J31" s="33">
        <f t="shared" si="3"/>
        <v>0</v>
      </c>
      <c r="L31" s="37">
        <f t="shared" si="4"/>
        <v>0</v>
      </c>
    </row>
    <row r="32" spans="1:12" s="2" customFormat="1" ht="15" customHeight="1">
      <c r="A32" s="59"/>
      <c r="B32" s="69"/>
      <c r="C32" s="13"/>
      <c r="D32" s="8">
        <f t="shared" si="5"/>
        <v>8</v>
      </c>
      <c r="E32" s="9">
        <f t="shared" si="0"/>
        <v>0</v>
      </c>
      <c r="F32" s="10">
        <v>0</v>
      </c>
      <c r="G32" s="9">
        <f t="shared" si="1"/>
        <v>0</v>
      </c>
      <c r="H32" s="9">
        <f t="shared" si="6"/>
        <v>0</v>
      </c>
      <c r="I32" s="9">
        <f t="shared" si="2"/>
        <v>0</v>
      </c>
      <c r="J32" s="33">
        <f t="shared" si="3"/>
        <v>0</v>
      </c>
      <c r="L32" s="37">
        <f t="shared" si="4"/>
        <v>0</v>
      </c>
    </row>
    <row r="33" spans="3:10" s="2" customFormat="1" ht="15" customHeight="1">
      <c r="C33" s="13"/>
      <c r="D33" s="26"/>
      <c r="E33" s="27"/>
      <c r="F33" s="13"/>
      <c r="G33" s="13"/>
      <c r="H33" s="13"/>
      <c r="I33" s="13"/>
      <c r="J33" s="31"/>
    </row>
    <row r="34" spans="3:10" s="2" customFormat="1" ht="15" customHeight="1">
      <c r="C34" s="13"/>
      <c r="D34" s="26" t="s">
        <v>14</v>
      </c>
      <c r="E34" s="9">
        <f>SUM(E25:E32)</f>
        <v>697.4999999999999</v>
      </c>
      <c r="F34" s="9">
        <f>SUM(F25:F32)</f>
        <v>0</v>
      </c>
      <c r="G34" s="9">
        <f>SUM(G25:G32)</f>
        <v>697.4999999999999</v>
      </c>
      <c r="H34" s="13"/>
      <c r="I34" s="26" t="s">
        <v>14</v>
      </c>
      <c r="J34" s="28">
        <f>SUM(J25:J32)</f>
        <v>692.5226701003977</v>
      </c>
    </row>
    <row r="35" spans="1:10" s="2" customFormat="1" ht="15" customHeight="1">
      <c r="A35" s="13"/>
      <c r="B35" s="13"/>
      <c r="C35" s="13"/>
      <c r="D35" s="13"/>
      <c r="E35" s="13"/>
      <c r="F35" s="13"/>
      <c r="G35" s="13"/>
      <c r="H35" s="13"/>
      <c r="I35" s="13"/>
      <c r="J35" s="31"/>
    </row>
    <row r="36" spans="1:12" s="2" customFormat="1" ht="15" customHeight="1">
      <c r="A36" s="13"/>
      <c r="B36" s="13"/>
      <c r="C36" s="11"/>
      <c r="D36" s="62" t="s">
        <v>20</v>
      </c>
      <c r="E36" s="63"/>
      <c r="F36" s="63"/>
      <c r="G36" s="63"/>
      <c r="H36" s="63"/>
      <c r="I36" s="64"/>
      <c r="J36" s="49" t="s">
        <v>25</v>
      </c>
      <c r="K36" s="14"/>
      <c r="L36" s="14"/>
    </row>
    <row r="37" spans="1:10" s="2" customFormat="1" ht="15" customHeight="1">
      <c r="A37" s="11"/>
      <c r="B37" s="11"/>
      <c r="D37" s="65"/>
      <c r="E37" s="66"/>
      <c r="F37" s="66"/>
      <c r="G37" s="66"/>
      <c r="H37" s="66"/>
      <c r="I37" s="67"/>
      <c r="J37" s="50"/>
    </row>
    <row r="38" spans="1:10" s="2" customFormat="1" ht="30" customHeight="1">
      <c r="A38" s="11"/>
      <c r="C38" s="3"/>
      <c r="D38" s="15" t="s">
        <v>5</v>
      </c>
      <c r="E38" s="15" t="s">
        <v>4</v>
      </c>
      <c r="F38" s="15" t="s">
        <v>3</v>
      </c>
      <c r="G38" s="15" t="s">
        <v>2</v>
      </c>
      <c r="H38" s="15" t="s">
        <v>6</v>
      </c>
      <c r="I38" s="15" t="s">
        <v>1</v>
      </c>
      <c r="J38" s="51"/>
    </row>
    <row r="39" spans="1:12" s="2" customFormat="1" ht="15" customHeight="1">
      <c r="A39" s="38"/>
      <c r="C39" s="3"/>
      <c r="D39" s="8">
        <f>1*L39</f>
        <v>1</v>
      </c>
      <c r="E39" s="9">
        <f>($B$21*$B$23)/$B$30*L39</f>
        <v>116.24999999999999</v>
      </c>
      <c r="F39" s="10">
        <f>$B$21/($B$24*$B$30)*L39</f>
        <v>2500</v>
      </c>
      <c r="G39" s="9">
        <f aca="true" t="shared" si="7" ref="G39:G50">E39+F39</f>
        <v>2616.25</v>
      </c>
      <c r="H39" s="9">
        <f>F39*L39</f>
        <v>2500</v>
      </c>
      <c r="I39" s="39">
        <f>($B$21-F39)*L39</f>
        <v>27500</v>
      </c>
      <c r="J39" s="33">
        <f>+E39/(1+$B$17)^(D39+$B$28)</f>
        <v>114.59540794001705</v>
      </c>
      <c r="L39" s="37">
        <f>+IF(I38=0,0,1)</f>
        <v>1</v>
      </c>
    </row>
    <row r="40" spans="3:12" s="2" customFormat="1" ht="15" customHeight="1">
      <c r="C40" s="3"/>
      <c r="D40" s="8">
        <f>(D39+1)*L40</f>
        <v>2</v>
      </c>
      <c r="E40" s="9">
        <f aca="true" t="shared" si="8" ref="E40:E50">(I39*$B$23)/$B$30*L40</f>
        <v>106.56249999999999</v>
      </c>
      <c r="F40" s="10">
        <f>$B$21/($B$24*$B$30)*L40</f>
        <v>2500</v>
      </c>
      <c r="G40" s="9">
        <f t="shared" si="7"/>
        <v>2606.5625</v>
      </c>
      <c r="H40" s="9">
        <f>(H39+F40)*L40</f>
        <v>5000</v>
      </c>
      <c r="I40" s="39">
        <f>(I39-F40)*L40</f>
        <v>25000</v>
      </c>
      <c r="J40" s="33">
        <f>+E40/(1+$B$17)^(D40+$B$28)</f>
        <v>104.8308872927322</v>
      </c>
      <c r="L40" s="37">
        <f>+IF(TRUNC(I39,0)=0,0,1)</f>
        <v>1</v>
      </c>
    </row>
    <row r="41" spans="3:12" s="2" customFormat="1" ht="15" customHeight="1">
      <c r="C41" s="3"/>
      <c r="D41" s="8">
        <f aca="true" t="shared" si="9" ref="D41:D50">(D40+1)*L41</f>
        <v>3</v>
      </c>
      <c r="E41" s="9">
        <f t="shared" si="8"/>
        <v>96.87499999999999</v>
      </c>
      <c r="F41" s="10">
        <f aca="true" t="shared" si="10" ref="F41:F50">$B$21/($B$24*$B$30)*L41</f>
        <v>2500</v>
      </c>
      <c r="G41" s="9">
        <f t="shared" si="7"/>
        <v>2596.875</v>
      </c>
      <c r="H41" s="9">
        <f aca="true" t="shared" si="11" ref="H41:H50">(H40+F41)*L41</f>
        <v>7500</v>
      </c>
      <c r="I41" s="39">
        <f aca="true" t="shared" si="12" ref="I41:I50">(I40-F41)*L41</f>
        <v>22500</v>
      </c>
      <c r="J41" s="33">
        <f aca="true" t="shared" si="13" ref="J41:J50">+E41/(1+$B$17)^(D41+$B$28)</f>
        <v>95.10583965845669</v>
      </c>
      <c r="L41" s="37">
        <f aca="true" t="shared" si="14" ref="L41:L50">+IF(TRUNC(I40,0)=0,0,1)</f>
        <v>1</v>
      </c>
    </row>
    <row r="42" spans="3:12" s="2" customFormat="1" ht="15" customHeight="1">
      <c r="C42" s="3"/>
      <c r="D42" s="8">
        <f t="shared" si="9"/>
        <v>4</v>
      </c>
      <c r="E42" s="9">
        <f t="shared" si="8"/>
        <v>87.18749999999999</v>
      </c>
      <c r="F42" s="10">
        <f t="shared" si="10"/>
        <v>2500</v>
      </c>
      <c r="G42" s="9">
        <f t="shared" si="7"/>
        <v>2587.1875</v>
      </c>
      <c r="H42" s="9">
        <f t="shared" si="11"/>
        <v>10000</v>
      </c>
      <c r="I42" s="39">
        <f t="shared" si="12"/>
        <v>20000</v>
      </c>
      <c r="J42" s="33">
        <f t="shared" si="13"/>
        <v>85.42014439659799</v>
      </c>
      <c r="L42" s="37">
        <f t="shared" si="14"/>
        <v>1</v>
      </c>
    </row>
    <row r="43" spans="3:12" s="2" customFormat="1" ht="15" customHeight="1">
      <c r="C43" s="3"/>
      <c r="D43" s="8">
        <f t="shared" si="9"/>
        <v>5</v>
      </c>
      <c r="E43" s="9">
        <f t="shared" si="8"/>
        <v>77.49999999999999</v>
      </c>
      <c r="F43" s="10">
        <f t="shared" si="10"/>
        <v>2500</v>
      </c>
      <c r="G43" s="9">
        <f t="shared" si="7"/>
        <v>2577.5</v>
      </c>
      <c r="H43" s="9">
        <f t="shared" si="11"/>
        <v>12500</v>
      </c>
      <c r="I43" s="39">
        <f t="shared" si="12"/>
        <v>17500</v>
      </c>
      <c r="J43" s="33">
        <f t="shared" si="13"/>
        <v>75.77368119497072</v>
      </c>
      <c r="L43" s="37">
        <f t="shared" si="14"/>
        <v>1</v>
      </c>
    </row>
    <row r="44" spans="1:12" s="2" customFormat="1" ht="15" customHeight="1">
      <c r="A44" s="5"/>
      <c r="B44" s="6"/>
      <c r="C44" s="3"/>
      <c r="D44" s="8">
        <f t="shared" si="9"/>
        <v>6</v>
      </c>
      <c r="E44" s="9">
        <f t="shared" si="8"/>
        <v>67.81249999999999</v>
      </c>
      <c r="F44" s="10">
        <f t="shared" si="10"/>
        <v>2500</v>
      </c>
      <c r="G44" s="9">
        <f t="shared" si="7"/>
        <v>2567.8125</v>
      </c>
      <c r="H44" s="9">
        <f t="shared" si="11"/>
        <v>15000</v>
      </c>
      <c r="I44" s="39">
        <f t="shared" si="12"/>
        <v>15000</v>
      </c>
      <c r="J44" s="33">
        <f t="shared" si="13"/>
        <v>66.16633006895802</v>
      </c>
      <c r="L44" s="37">
        <f t="shared" si="14"/>
        <v>1</v>
      </c>
    </row>
    <row r="45" spans="2:12" s="2" customFormat="1" ht="15" customHeight="1">
      <c r="B45" s="4"/>
      <c r="C45" s="3"/>
      <c r="D45" s="8">
        <f t="shared" si="9"/>
        <v>7</v>
      </c>
      <c r="E45" s="9">
        <f t="shared" si="8"/>
        <v>58.12499999999999</v>
      </c>
      <c r="F45" s="10">
        <f t="shared" si="10"/>
        <v>2500</v>
      </c>
      <c r="G45" s="9">
        <f t="shared" si="7"/>
        <v>2558.125</v>
      </c>
      <c r="H45" s="9">
        <f t="shared" si="11"/>
        <v>17500</v>
      </c>
      <c r="I45" s="39">
        <f t="shared" si="12"/>
        <v>12500</v>
      </c>
      <c r="J45" s="33">
        <f t="shared" si="13"/>
        <v>56.59797136067464</v>
      </c>
      <c r="L45" s="37">
        <f t="shared" si="14"/>
        <v>1</v>
      </c>
    </row>
    <row r="46" spans="3:12" s="2" customFormat="1" ht="15" customHeight="1">
      <c r="C46" s="3"/>
      <c r="D46" s="8">
        <f t="shared" si="9"/>
        <v>8</v>
      </c>
      <c r="E46" s="9">
        <f t="shared" si="8"/>
        <v>48.43749999999999</v>
      </c>
      <c r="F46" s="10">
        <f t="shared" si="10"/>
        <v>2500</v>
      </c>
      <c r="G46" s="9">
        <f t="shared" si="7"/>
        <v>2548.4375</v>
      </c>
      <c r="H46" s="9">
        <f t="shared" si="11"/>
        <v>20000</v>
      </c>
      <c r="I46" s="39">
        <f t="shared" si="12"/>
        <v>10000</v>
      </c>
      <c r="J46" s="33">
        <f t="shared" si="13"/>
        <v>47.06848573813236</v>
      </c>
      <c r="L46" s="37">
        <f t="shared" si="14"/>
        <v>1</v>
      </c>
    </row>
    <row r="47" spans="1:12" s="2" customFormat="1" ht="15" customHeight="1">
      <c r="A47" s="3"/>
      <c r="B47" s="3"/>
      <c r="D47" s="8">
        <f t="shared" si="9"/>
        <v>9</v>
      </c>
      <c r="E47" s="9">
        <f t="shared" si="8"/>
        <v>38.74999999999999</v>
      </c>
      <c r="F47" s="10">
        <f t="shared" si="10"/>
        <v>2500</v>
      </c>
      <c r="G47" s="9">
        <f t="shared" si="7"/>
        <v>2538.75</v>
      </c>
      <c r="H47" s="9">
        <f t="shared" si="11"/>
        <v>22500</v>
      </c>
      <c r="I47" s="39">
        <f t="shared" si="12"/>
        <v>7500</v>
      </c>
      <c r="J47" s="33">
        <f t="shared" si="13"/>
        <v>37.57775419440735</v>
      </c>
      <c r="L47" s="37">
        <f t="shared" si="14"/>
        <v>1</v>
      </c>
    </row>
    <row r="48" spans="4:12" s="2" customFormat="1" ht="15" customHeight="1">
      <c r="D48" s="8">
        <f t="shared" si="9"/>
        <v>10</v>
      </c>
      <c r="E48" s="9">
        <f t="shared" si="8"/>
        <v>29.062499999999996</v>
      </c>
      <c r="F48" s="10">
        <f t="shared" si="10"/>
        <v>2500</v>
      </c>
      <c r="G48" s="9">
        <f t="shared" si="7"/>
        <v>2529.0625</v>
      </c>
      <c r="H48" s="9">
        <f t="shared" si="11"/>
        <v>25000</v>
      </c>
      <c r="I48" s="39">
        <f t="shared" si="12"/>
        <v>5000</v>
      </c>
      <c r="J48" s="33">
        <f t="shared" si="13"/>
        <v>28.125658046809548</v>
      </c>
      <c r="L48" s="37">
        <f t="shared" si="14"/>
        <v>1</v>
      </c>
    </row>
    <row r="49" spans="4:12" s="2" customFormat="1" ht="15" customHeight="1">
      <c r="D49" s="8">
        <f t="shared" si="9"/>
        <v>11</v>
      </c>
      <c r="E49" s="9">
        <f t="shared" si="8"/>
        <v>19.374999999999996</v>
      </c>
      <c r="F49" s="10">
        <f t="shared" si="10"/>
        <v>2500</v>
      </c>
      <c r="G49" s="9">
        <f t="shared" si="7"/>
        <v>2519.375</v>
      </c>
      <c r="H49" s="9">
        <f t="shared" si="11"/>
        <v>27500</v>
      </c>
      <c r="I49" s="39">
        <f t="shared" si="12"/>
        <v>2500</v>
      </c>
      <c r="J49" s="33">
        <f t="shared" si="13"/>
        <v>18.712078936054116</v>
      </c>
      <c r="L49" s="37">
        <f t="shared" si="14"/>
        <v>1</v>
      </c>
    </row>
    <row r="50" spans="4:12" s="2" customFormat="1" ht="15" customHeight="1">
      <c r="D50" s="8">
        <f t="shared" si="9"/>
        <v>12</v>
      </c>
      <c r="E50" s="9">
        <f t="shared" si="8"/>
        <v>9.687499999999998</v>
      </c>
      <c r="F50" s="10">
        <f t="shared" si="10"/>
        <v>2500</v>
      </c>
      <c r="G50" s="9">
        <f t="shared" si="7"/>
        <v>2509.6875</v>
      </c>
      <c r="H50" s="9">
        <f t="shared" si="11"/>
        <v>30000</v>
      </c>
      <c r="I50" s="39">
        <f t="shared" si="12"/>
        <v>0</v>
      </c>
      <c r="J50" s="33">
        <f t="shared" si="13"/>
        <v>9.336898825434917</v>
      </c>
      <c r="L50" s="37">
        <f t="shared" si="14"/>
        <v>1</v>
      </c>
    </row>
    <row r="51" ht="15" customHeight="1"/>
    <row r="52" spans="4:10" ht="15" customHeight="1">
      <c r="D52" s="13" t="s">
        <v>14</v>
      </c>
      <c r="E52" s="34">
        <f>SUM(E39:E50)</f>
        <v>755.6249999999999</v>
      </c>
      <c r="F52" s="34">
        <f>SUM(F39:F50)</f>
        <v>30000</v>
      </c>
      <c r="G52" s="34">
        <f>SUM(G39:G50)</f>
        <v>30755.625</v>
      </c>
      <c r="I52" s="13" t="s">
        <v>14</v>
      </c>
      <c r="J52" s="29">
        <f>SUM(J39:J50)</f>
        <v>739.3111376532456</v>
      </c>
    </row>
    <row r="53" ht="15" customHeight="1">
      <c r="J53" s="1"/>
    </row>
    <row r="54" spans="5:10" s="25" customFormat="1" ht="15" customHeight="1">
      <c r="E54" s="35"/>
      <c r="F54" s="52" t="s">
        <v>23</v>
      </c>
      <c r="G54" s="53"/>
      <c r="H54" s="53"/>
      <c r="I54" s="54"/>
      <c r="J54" s="40">
        <f>J34+J52</f>
        <v>1431.8338077536432</v>
      </c>
    </row>
    <row r="55" ht="12.75">
      <c r="A55" s="5"/>
    </row>
  </sheetData>
  <sheetProtection/>
  <mergeCells count="43">
    <mergeCell ref="A31:A32"/>
    <mergeCell ref="B31:B32"/>
    <mergeCell ref="D36:I37"/>
    <mergeCell ref="J36:J38"/>
    <mergeCell ref="F54:I54"/>
    <mergeCell ref="A24:A25"/>
    <mergeCell ref="B24:B25"/>
    <mergeCell ref="A26:A27"/>
    <mergeCell ref="B26:B27"/>
    <mergeCell ref="A28:A29"/>
    <mergeCell ref="B28:B29"/>
    <mergeCell ref="A21:A22"/>
    <mergeCell ref="B21:B22"/>
    <mergeCell ref="D21:I22"/>
    <mergeCell ref="J21:J24"/>
    <mergeCell ref="D23:D24"/>
    <mergeCell ref="E23:E24"/>
    <mergeCell ref="F23:F24"/>
    <mergeCell ref="G23:G24"/>
    <mergeCell ref="H23:H24"/>
    <mergeCell ref="I23:I24"/>
    <mergeCell ref="A12:A13"/>
    <mergeCell ref="B12:B13"/>
    <mergeCell ref="C12:C13"/>
    <mergeCell ref="A15:A16"/>
    <mergeCell ref="B15:B16"/>
    <mergeCell ref="A19:J19"/>
    <mergeCell ref="A8:A9"/>
    <mergeCell ref="B8:B9"/>
    <mergeCell ref="C8:D8"/>
    <mergeCell ref="F8:F9"/>
    <mergeCell ref="G8:G9"/>
    <mergeCell ref="C9:D9"/>
    <mergeCell ref="A1:J1"/>
    <mergeCell ref="B3:F3"/>
    <mergeCell ref="H3:I3"/>
    <mergeCell ref="A5:G5"/>
    <mergeCell ref="A6:A7"/>
    <mergeCell ref="B6:B7"/>
    <mergeCell ref="C6:D7"/>
    <mergeCell ref="E6:E7"/>
    <mergeCell ref="F6:F7"/>
    <mergeCell ref="G6:G7"/>
  </mergeCells>
  <printOptions/>
  <pageMargins left="0.1968503937007874" right="0.1968503937007874" top="0.5905511811023623" bottom="0.1968503937007874" header="0.2362204724409449" footer="0.5118110236220472"/>
  <pageSetup horizontalDpi="200" verticalDpi="200" orientation="portrait" paperSize="9" scale="68" r:id="rId1"/>
  <headerFooter alignWithMargins="0">
    <oddHeader>&amp;C&amp;"+,Normale"&amp;9POR CALABRIA FESR-FSE 2014/2020
Asse 3 - Competitività dei sistemi produttivi
&amp;"+,Grassetto"FONDO REGIONALE DI INGEGNERIA FINANZIARIA (FRIF) + FONDO PER L'OCCUPAZIONE E L'INCLUSIONE (FOI)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E16" sqref="E16"/>
    </sheetView>
  </sheetViews>
  <sheetFormatPr defaultColWidth="9.140625" defaultRowHeight="13.5" outlineLevelCol="1"/>
  <cols>
    <col min="1" max="1" width="34.140625" style="1" customWidth="1"/>
    <col min="2" max="2" width="12.7109375" style="1" customWidth="1"/>
    <col min="3" max="3" width="4.140625" style="1" customWidth="1"/>
    <col min="4" max="4" width="9.00390625" style="1" customWidth="1"/>
    <col min="5" max="9" width="12.7109375" style="1" customWidth="1"/>
    <col min="10" max="10" width="14.421875" style="32" customWidth="1"/>
    <col min="11" max="11" width="11.7109375" style="1" customWidth="1"/>
    <col min="12" max="12" width="14.140625" style="1" hidden="1" customWidth="1" outlineLevel="1"/>
    <col min="13" max="13" width="14.140625" style="1" customWidth="1" collapsed="1"/>
    <col min="20" max="16384" width="9.140625" style="1" customWidth="1"/>
  </cols>
  <sheetData>
    <row r="1" spans="1:10" s="2" customFormat="1" ht="15" customHeight="1">
      <c r="A1" s="97" t="s">
        <v>35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s="2" customFormat="1" ht="15" customHeight="1" thickBot="1">
      <c r="A2" s="105"/>
      <c r="B2" s="97"/>
      <c r="C2" s="97"/>
      <c r="D2" s="97"/>
      <c r="E2" s="97"/>
      <c r="F2" s="97"/>
      <c r="G2" s="97"/>
      <c r="H2" s="97"/>
      <c r="I2" s="97"/>
      <c r="J2" s="97"/>
    </row>
    <row r="3" spans="1:10" s="16" customFormat="1" ht="15" customHeight="1" thickBot="1">
      <c r="A3" s="18" t="s">
        <v>32</v>
      </c>
      <c r="B3" s="81"/>
      <c r="C3" s="82"/>
      <c r="D3" s="82"/>
      <c r="E3" s="82"/>
      <c r="F3" s="83"/>
      <c r="G3" s="19"/>
      <c r="H3" s="77" t="s">
        <v>31</v>
      </c>
      <c r="I3" s="78"/>
      <c r="J3" s="42"/>
    </row>
    <row r="4" spans="1:10" s="2" customFormat="1" ht="15" customHeight="1">
      <c r="A4" s="17"/>
      <c r="B4" s="17"/>
      <c r="C4" s="17"/>
      <c r="D4" s="17"/>
      <c r="E4" s="17"/>
      <c r="F4" s="17"/>
      <c r="G4" s="17"/>
      <c r="H4" s="17"/>
      <c r="I4" s="17"/>
      <c r="J4" s="31"/>
    </row>
    <row r="5" spans="1:10" s="2" customFormat="1" ht="27" customHeight="1">
      <c r="A5" s="98" t="s">
        <v>12</v>
      </c>
      <c r="B5" s="99"/>
      <c r="C5" s="99"/>
      <c r="D5" s="99"/>
      <c r="E5" s="99"/>
      <c r="F5" s="99"/>
      <c r="G5" s="100"/>
      <c r="H5" s="12"/>
      <c r="I5" s="12"/>
      <c r="J5" s="31"/>
    </row>
    <row r="6" spans="1:10" s="2" customFormat="1" ht="18" customHeight="1">
      <c r="A6" s="79" t="s">
        <v>18</v>
      </c>
      <c r="B6" s="79" t="s">
        <v>17</v>
      </c>
      <c r="C6" s="93" t="s">
        <v>7</v>
      </c>
      <c r="D6" s="94"/>
      <c r="E6" s="93" t="s">
        <v>8</v>
      </c>
      <c r="F6" s="79" t="s">
        <v>9</v>
      </c>
      <c r="G6" s="79" t="s">
        <v>11</v>
      </c>
      <c r="H6" s="11"/>
      <c r="I6" s="11"/>
      <c r="J6" s="31"/>
    </row>
    <row r="7" spans="1:10" s="2" customFormat="1" ht="18" customHeight="1">
      <c r="A7" s="80"/>
      <c r="B7" s="80"/>
      <c r="C7" s="95"/>
      <c r="D7" s="96"/>
      <c r="E7" s="95"/>
      <c r="F7" s="80"/>
      <c r="G7" s="80"/>
      <c r="H7" s="11"/>
      <c r="I7" s="11"/>
      <c r="J7" s="31"/>
    </row>
    <row r="8" spans="1:10" s="2" customFormat="1" ht="16.5" customHeight="1">
      <c r="A8" s="84">
        <v>43370</v>
      </c>
      <c r="B8" s="84">
        <v>43374</v>
      </c>
      <c r="C8" s="86">
        <v>43282</v>
      </c>
      <c r="D8" s="87"/>
      <c r="E8" s="47">
        <v>43374</v>
      </c>
      <c r="F8" s="93" t="s">
        <v>10</v>
      </c>
      <c r="G8" s="101">
        <v>0.0255</v>
      </c>
      <c r="H8" s="11"/>
      <c r="I8" s="11"/>
      <c r="J8" s="31"/>
    </row>
    <row r="9" spans="1:10" s="2" customFormat="1" ht="15" customHeight="1">
      <c r="A9" s="85"/>
      <c r="B9" s="85"/>
      <c r="C9" s="103">
        <v>43373</v>
      </c>
      <c r="D9" s="104"/>
      <c r="E9" s="48">
        <v>43465</v>
      </c>
      <c r="F9" s="95"/>
      <c r="G9" s="102"/>
      <c r="H9" s="11"/>
      <c r="I9" s="11"/>
      <c r="J9" s="31"/>
    </row>
    <row r="10" spans="1:10" s="2" customFormat="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31"/>
    </row>
    <row r="11" spans="1:10" s="2" customFormat="1" ht="15" customHeight="1">
      <c r="A11" s="20" t="s">
        <v>24</v>
      </c>
      <c r="B11" s="23">
        <f>G8</f>
        <v>0.0255</v>
      </c>
      <c r="C11" s="21"/>
      <c r="D11" s="13"/>
      <c r="E11" s="13"/>
      <c r="H11" s="13"/>
      <c r="I11" s="13"/>
      <c r="J11" s="31"/>
    </row>
    <row r="12" spans="1:10" s="2" customFormat="1" ht="15" customHeight="1">
      <c r="A12" s="70" t="s">
        <v>29</v>
      </c>
      <c r="B12" s="72">
        <v>0</v>
      </c>
      <c r="C12" s="74"/>
      <c r="D12" s="13"/>
      <c r="E12" s="13"/>
      <c r="F12" s="13"/>
      <c r="G12" s="13"/>
      <c r="H12" s="13"/>
      <c r="I12" s="13"/>
      <c r="J12" s="31"/>
    </row>
    <row r="13" spans="1:10" s="2" customFormat="1" ht="15" customHeight="1">
      <c r="A13" s="71"/>
      <c r="B13" s="73"/>
      <c r="C13" s="74"/>
      <c r="D13" s="13"/>
      <c r="E13" s="13"/>
      <c r="F13" s="13"/>
      <c r="G13" s="13"/>
      <c r="H13" s="13"/>
      <c r="I13" s="13"/>
      <c r="J13" s="31"/>
    </row>
    <row r="14" spans="1:10" s="2" customFormat="1" ht="15" customHeight="1">
      <c r="A14" s="22" t="s">
        <v>13</v>
      </c>
      <c r="B14" s="23">
        <f>B11-B12</f>
        <v>0.0255</v>
      </c>
      <c r="C14" s="13"/>
      <c r="D14" s="13"/>
      <c r="E14" s="13"/>
      <c r="F14" s="13"/>
      <c r="G14" s="13"/>
      <c r="H14" s="13"/>
      <c r="I14" s="13"/>
      <c r="J14" s="31"/>
    </row>
    <row r="15" spans="1:10" s="2" customFormat="1" ht="15" customHeight="1">
      <c r="A15" s="90" t="s">
        <v>26</v>
      </c>
      <c r="B15" s="72">
        <v>0.0082</v>
      </c>
      <c r="C15" s="13"/>
      <c r="D15" s="13"/>
      <c r="E15" s="13"/>
      <c r="F15" s="13"/>
      <c r="G15" s="13"/>
      <c r="H15" s="13"/>
      <c r="I15" s="13"/>
      <c r="J15" s="31"/>
    </row>
    <row r="16" spans="1:10" s="2" customFormat="1" ht="15" customHeight="1">
      <c r="A16" s="91"/>
      <c r="B16" s="92"/>
      <c r="C16" s="13"/>
      <c r="D16" s="13"/>
      <c r="E16" s="13"/>
      <c r="F16" s="13"/>
      <c r="G16" s="13"/>
      <c r="H16" s="13"/>
      <c r="I16" s="13"/>
      <c r="J16" s="31"/>
    </row>
    <row r="17" spans="1:10" s="2" customFormat="1" ht="15" customHeight="1">
      <c r="A17" s="20" t="s">
        <v>21</v>
      </c>
      <c r="B17" s="23">
        <f>+B15/B30</f>
        <v>0.00205</v>
      </c>
      <c r="C17" s="13"/>
      <c r="D17" s="13"/>
      <c r="E17" s="13"/>
      <c r="F17" s="13"/>
      <c r="G17" s="13"/>
      <c r="H17" s="13"/>
      <c r="I17" s="13"/>
      <c r="J17" s="31"/>
    </row>
    <row r="18" spans="1:10" s="2" customFormat="1" ht="15" customHeight="1">
      <c r="A18" s="36"/>
      <c r="B18" s="43"/>
      <c r="C18" s="13"/>
      <c r="D18" s="13"/>
      <c r="E18" s="13"/>
      <c r="F18" s="13"/>
      <c r="G18" s="13"/>
      <c r="H18" s="13"/>
      <c r="I18" s="13"/>
      <c r="J18" s="31"/>
    </row>
    <row r="19" spans="1:10" s="44" customFormat="1" ht="15" customHeight="1">
      <c r="A19" s="57" t="s">
        <v>38</v>
      </c>
      <c r="B19" s="57"/>
      <c r="C19" s="57"/>
      <c r="D19" s="57"/>
      <c r="E19" s="57"/>
      <c r="F19" s="57"/>
      <c r="G19" s="57"/>
      <c r="H19" s="57"/>
      <c r="I19" s="57"/>
      <c r="J19" s="57"/>
    </row>
    <row r="20" spans="1:10" s="2" customFormat="1" ht="15" customHeight="1">
      <c r="A20" s="36"/>
      <c r="B20" s="4"/>
      <c r="C20" s="13"/>
      <c r="D20" s="13"/>
      <c r="E20" s="13"/>
      <c r="F20" s="13"/>
      <c r="G20" s="13"/>
      <c r="H20" s="13"/>
      <c r="I20" s="13"/>
      <c r="J20" s="31"/>
    </row>
    <row r="21" spans="1:10" s="2" customFormat="1" ht="15" customHeight="1">
      <c r="A21" s="75" t="s">
        <v>30</v>
      </c>
      <c r="B21" s="88">
        <v>50000</v>
      </c>
      <c r="C21" s="13"/>
      <c r="D21" s="62" t="s">
        <v>19</v>
      </c>
      <c r="E21" s="63"/>
      <c r="F21" s="63"/>
      <c r="G21" s="63"/>
      <c r="H21" s="63"/>
      <c r="I21" s="64"/>
      <c r="J21" s="49" t="s">
        <v>25</v>
      </c>
    </row>
    <row r="22" spans="1:10" s="2" customFormat="1" ht="15" customHeight="1">
      <c r="A22" s="76"/>
      <c r="B22" s="89"/>
      <c r="C22" s="13"/>
      <c r="D22" s="65"/>
      <c r="E22" s="66"/>
      <c r="F22" s="66"/>
      <c r="G22" s="66"/>
      <c r="H22" s="66"/>
      <c r="I22" s="67"/>
      <c r="J22" s="50"/>
    </row>
    <row r="23" spans="1:10" s="2" customFormat="1" ht="15" customHeight="1">
      <c r="A23" s="30" t="s">
        <v>27</v>
      </c>
      <c r="B23" s="24">
        <f>B14</f>
        <v>0.0255</v>
      </c>
      <c r="C23" s="13"/>
      <c r="D23" s="60" t="s">
        <v>5</v>
      </c>
      <c r="E23" s="60" t="s">
        <v>4</v>
      </c>
      <c r="F23" s="60" t="s">
        <v>3</v>
      </c>
      <c r="G23" s="60" t="s">
        <v>2</v>
      </c>
      <c r="H23" s="60" t="s">
        <v>6</v>
      </c>
      <c r="I23" s="60" t="s">
        <v>1</v>
      </c>
      <c r="J23" s="50"/>
    </row>
    <row r="24" spans="1:10" s="2" customFormat="1" ht="15" customHeight="1">
      <c r="A24" s="58" t="s">
        <v>15</v>
      </c>
      <c r="B24" s="55">
        <v>5</v>
      </c>
      <c r="C24" s="13"/>
      <c r="D24" s="61"/>
      <c r="E24" s="61"/>
      <c r="F24" s="61"/>
      <c r="G24" s="61"/>
      <c r="H24" s="61"/>
      <c r="I24" s="61"/>
      <c r="J24" s="51"/>
    </row>
    <row r="25" spans="1:12" s="2" customFormat="1" ht="15" customHeight="1">
      <c r="A25" s="59"/>
      <c r="B25" s="56"/>
      <c r="C25" s="13"/>
      <c r="D25" s="8">
        <f>1</f>
        <v>1</v>
      </c>
      <c r="E25" s="9">
        <f aca="true" t="shared" si="0" ref="E25:E32">($B$21*$B$23)/$B$30*L25</f>
        <v>318.75</v>
      </c>
      <c r="F25" s="10">
        <v>0</v>
      </c>
      <c r="G25" s="9">
        <f aca="true" t="shared" si="1" ref="G25:G32">E25+F25</f>
        <v>318.75</v>
      </c>
      <c r="H25" s="9">
        <f>F25</f>
        <v>0</v>
      </c>
      <c r="I25" s="9">
        <f aca="true" t="shared" si="2" ref="I25:I32">($B$21-F25)*L25</f>
        <v>50000</v>
      </c>
      <c r="J25" s="33">
        <f aca="true" t="shared" si="3" ref="J25:J32">+E25/(1+$B$17)^(D25)</f>
        <v>318.0978993064218</v>
      </c>
      <c r="L25" s="37">
        <f aca="true" t="shared" si="4" ref="L25:L32">+IF(OR(D25&lt;$B$28,D25=$B$28),1,0)</f>
        <v>1</v>
      </c>
    </row>
    <row r="26" spans="1:12" s="2" customFormat="1" ht="15" customHeight="1">
      <c r="A26" s="58" t="s">
        <v>16</v>
      </c>
      <c r="B26" s="55">
        <v>18</v>
      </c>
      <c r="C26" s="13"/>
      <c r="D26" s="8">
        <f aca="true" t="shared" si="5" ref="D26:D32">D25+1</f>
        <v>2</v>
      </c>
      <c r="E26" s="9">
        <f t="shared" si="0"/>
        <v>318.75</v>
      </c>
      <c r="F26" s="10">
        <v>0</v>
      </c>
      <c r="G26" s="9">
        <f t="shared" si="1"/>
        <v>318.75</v>
      </c>
      <c r="H26" s="9">
        <f>H25+F26</f>
        <v>0</v>
      </c>
      <c r="I26" s="9">
        <f t="shared" si="2"/>
        <v>50000</v>
      </c>
      <c r="J26" s="33">
        <f t="shared" si="3"/>
        <v>317.4471326844187</v>
      </c>
      <c r="L26" s="37">
        <v>1</v>
      </c>
    </row>
    <row r="27" spans="1:12" s="2" customFormat="1" ht="15" customHeight="1">
      <c r="A27" s="59"/>
      <c r="B27" s="56"/>
      <c r="C27" s="13"/>
      <c r="D27" s="8">
        <f t="shared" si="5"/>
        <v>3</v>
      </c>
      <c r="E27" s="9">
        <f t="shared" si="0"/>
        <v>318.75</v>
      </c>
      <c r="F27" s="10">
        <v>0</v>
      </c>
      <c r="G27" s="9">
        <f t="shared" si="1"/>
        <v>318.75</v>
      </c>
      <c r="H27" s="9">
        <f aca="true" t="shared" si="6" ref="H27:H32">H26+F27</f>
        <v>0</v>
      </c>
      <c r="I27" s="9">
        <f t="shared" si="2"/>
        <v>50000</v>
      </c>
      <c r="J27" s="33">
        <f t="shared" si="3"/>
        <v>316.7976974047389</v>
      </c>
      <c r="L27" s="37">
        <v>1</v>
      </c>
    </row>
    <row r="28" spans="1:12" s="2" customFormat="1" ht="15" customHeight="1">
      <c r="A28" s="58" t="s">
        <v>22</v>
      </c>
      <c r="B28" s="55">
        <v>6</v>
      </c>
      <c r="C28" s="13"/>
      <c r="D28" s="8">
        <f t="shared" si="5"/>
        <v>4</v>
      </c>
      <c r="E28" s="9">
        <f t="shared" si="0"/>
        <v>318.75</v>
      </c>
      <c r="F28" s="10">
        <v>0</v>
      </c>
      <c r="G28" s="9">
        <f t="shared" si="1"/>
        <v>318.75</v>
      </c>
      <c r="H28" s="9">
        <f t="shared" si="6"/>
        <v>0</v>
      </c>
      <c r="I28" s="9">
        <f t="shared" si="2"/>
        <v>50000</v>
      </c>
      <c r="J28" s="33">
        <f t="shared" si="3"/>
        <v>316.1495907437143</v>
      </c>
      <c r="L28" s="37">
        <v>1</v>
      </c>
    </row>
    <row r="29" spans="1:12" s="2" customFormat="1" ht="15" customHeight="1">
      <c r="A29" s="59"/>
      <c r="B29" s="56"/>
      <c r="C29" s="13"/>
      <c r="D29" s="8">
        <f t="shared" si="5"/>
        <v>5</v>
      </c>
      <c r="E29" s="9">
        <f t="shared" si="0"/>
        <v>318.75</v>
      </c>
      <c r="F29" s="10">
        <v>0</v>
      </c>
      <c r="G29" s="9">
        <f t="shared" si="1"/>
        <v>318.75</v>
      </c>
      <c r="H29" s="9">
        <f t="shared" si="6"/>
        <v>0</v>
      </c>
      <c r="I29" s="9">
        <f t="shared" si="2"/>
        <v>50000</v>
      </c>
      <c r="J29" s="33">
        <f t="shared" si="3"/>
        <v>315.50280998324865</v>
      </c>
      <c r="L29" s="37">
        <f t="shared" si="4"/>
        <v>1</v>
      </c>
    </row>
    <row r="30" spans="1:12" s="2" customFormat="1" ht="15" customHeight="1">
      <c r="A30" s="7" t="s">
        <v>0</v>
      </c>
      <c r="B30" s="41">
        <v>4</v>
      </c>
      <c r="C30" s="13"/>
      <c r="D30" s="8">
        <f t="shared" si="5"/>
        <v>6</v>
      </c>
      <c r="E30" s="9">
        <f t="shared" si="0"/>
        <v>318.75</v>
      </c>
      <c r="F30" s="10">
        <v>0</v>
      </c>
      <c r="G30" s="9">
        <f t="shared" si="1"/>
        <v>318.75</v>
      </c>
      <c r="H30" s="9">
        <f t="shared" si="6"/>
        <v>0</v>
      </c>
      <c r="I30" s="9">
        <f t="shared" si="2"/>
        <v>50000</v>
      </c>
      <c r="J30" s="33">
        <f t="shared" si="3"/>
        <v>314.85735241080647</v>
      </c>
      <c r="L30" s="37">
        <f t="shared" si="4"/>
        <v>1</v>
      </c>
    </row>
    <row r="31" spans="1:12" s="2" customFormat="1" ht="15" customHeight="1">
      <c r="A31" s="58" t="s">
        <v>28</v>
      </c>
      <c r="B31" s="68">
        <f>B24*B30</f>
        <v>20</v>
      </c>
      <c r="C31" s="13"/>
      <c r="D31" s="8">
        <f t="shared" si="5"/>
        <v>7</v>
      </c>
      <c r="E31" s="9">
        <f t="shared" si="0"/>
        <v>0</v>
      </c>
      <c r="F31" s="10">
        <v>0</v>
      </c>
      <c r="G31" s="9">
        <f t="shared" si="1"/>
        <v>0</v>
      </c>
      <c r="H31" s="9">
        <f t="shared" si="6"/>
        <v>0</v>
      </c>
      <c r="I31" s="9">
        <f t="shared" si="2"/>
        <v>0</v>
      </c>
      <c r="J31" s="33">
        <f t="shared" si="3"/>
        <v>0</v>
      </c>
      <c r="L31" s="37">
        <f t="shared" si="4"/>
        <v>0</v>
      </c>
    </row>
    <row r="32" spans="1:12" s="2" customFormat="1" ht="15" customHeight="1">
      <c r="A32" s="59"/>
      <c r="B32" s="69"/>
      <c r="C32" s="13"/>
      <c r="D32" s="8">
        <f t="shared" si="5"/>
        <v>8</v>
      </c>
      <c r="E32" s="9">
        <f t="shared" si="0"/>
        <v>0</v>
      </c>
      <c r="F32" s="10">
        <v>0</v>
      </c>
      <c r="G32" s="9">
        <f t="shared" si="1"/>
        <v>0</v>
      </c>
      <c r="H32" s="9">
        <f t="shared" si="6"/>
        <v>0</v>
      </c>
      <c r="I32" s="9">
        <f t="shared" si="2"/>
        <v>0</v>
      </c>
      <c r="J32" s="33">
        <f t="shared" si="3"/>
        <v>0</v>
      </c>
      <c r="L32" s="37">
        <f t="shared" si="4"/>
        <v>0</v>
      </c>
    </row>
    <row r="33" spans="3:10" s="2" customFormat="1" ht="15" customHeight="1">
      <c r="C33" s="13"/>
      <c r="D33" s="26"/>
      <c r="E33" s="27"/>
      <c r="F33" s="13"/>
      <c r="G33" s="13"/>
      <c r="H33" s="13"/>
      <c r="I33" s="13"/>
      <c r="J33" s="31"/>
    </row>
    <row r="34" spans="3:10" s="2" customFormat="1" ht="15" customHeight="1">
      <c r="C34" s="13"/>
      <c r="D34" s="26" t="s">
        <v>14</v>
      </c>
      <c r="E34" s="9">
        <f>SUM(E25:E32)</f>
        <v>1912.5</v>
      </c>
      <c r="F34" s="9">
        <f>SUM(F25:F32)</f>
        <v>0</v>
      </c>
      <c r="G34" s="9">
        <f>SUM(G25:G32)</f>
        <v>1912.5</v>
      </c>
      <c r="H34" s="13"/>
      <c r="I34" s="26" t="s">
        <v>14</v>
      </c>
      <c r="J34" s="28">
        <f>SUM(J25:J32)</f>
        <v>1898.8524825333488</v>
      </c>
    </row>
    <row r="35" spans="1:10" s="2" customFormat="1" ht="15" customHeight="1">
      <c r="A35" s="13"/>
      <c r="B35" s="13"/>
      <c r="C35" s="13"/>
      <c r="D35" s="13"/>
      <c r="E35" s="13"/>
      <c r="F35" s="13"/>
      <c r="G35" s="13"/>
      <c r="H35" s="13"/>
      <c r="I35" s="13"/>
      <c r="J35" s="31"/>
    </row>
    <row r="36" spans="1:12" s="2" customFormat="1" ht="15" customHeight="1">
      <c r="A36" s="13"/>
      <c r="B36" s="13"/>
      <c r="C36" s="11"/>
      <c r="D36" s="62" t="s">
        <v>20</v>
      </c>
      <c r="E36" s="63"/>
      <c r="F36" s="63"/>
      <c r="G36" s="63"/>
      <c r="H36" s="63"/>
      <c r="I36" s="64"/>
      <c r="J36" s="49" t="s">
        <v>25</v>
      </c>
      <c r="K36" s="14"/>
      <c r="L36" s="14"/>
    </row>
    <row r="37" spans="1:10" s="2" customFormat="1" ht="15" customHeight="1">
      <c r="A37" s="11"/>
      <c r="B37" s="11"/>
      <c r="D37" s="65"/>
      <c r="E37" s="66"/>
      <c r="F37" s="66"/>
      <c r="G37" s="66"/>
      <c r="H37" s="66"/>
      <c r="I37" s="67"/>
      <c r="J37" s="50"/>
    </row>
    <row r="38" spans="1:10" s="2" customFormat="1" ht="30" customHeight="1">
      <c r="A38" s="11"/>
      <c r="C38" s="3"/>
      <c r="D38" s="15" t="s">
        <v>5</v>
      </c>
      <c r="E38" s="15" t="s">
        <v>4</v>
      </c>
      <c r="F38" s="15" t="s">
        <v>3</v>
      </c>
      <c r="G38" s="15" t="s">
        <v>2</v>
      </c>
      <c r="H38" s="15" t="s">
        <v>6</v>
      </c>
      <c r="I38" s="15" t="s">
        <v>1</v>
      </c>
      <c r="J38" s="51"/>
    </row>
    <row r="39" spans="1:12" s="2" customFormat="1" ht="15" customHeight="1">
      <c r="A39" s="38"/>
      <c r="C39" s="3"/>
      <c r="D39" s="8">
        <f>1*L39</f>
        <v>1</v>
      </c>
      <c r="E39" s="9">
        <f>($B$21*$B$23)/$B$30*L39</f>
        <v>318.75</v>
      </c>
      <c r="F39" s="10">
        <f>$B$21/($B$24*$B$30)*L39</f>
        <v>2500</v>
      </c>
      <c r="G39" s="9">
        <f aca="true" t="shared" si="7" ref="G39:G58">E39+F39</f>
        <v>2818.75</v>
      </c>
      <c r="H39" s="9">
        <f>F39*L39</f>
        <v>2500</v>
      </c>
      <c r="I39" s="39">
        <f>($B$21-F39)*L39</f>
        <v>47500</v>
      </c>
      <c r="J39" s="33">
        <f>+E39/(1+$B$17)^(D39+$B$28)</f>
        <v>314.2132153194016</v>
      </c>
      <c r="L39" s="37">
        <f>+IF(I38=0,0,1)</f>
        <v>1</v>
      </c>
    </row>
    <row r="40" spans="3:12" s="2" customFormat="1" ht="15" customHeight="1">
      <c r="C40" s="3"/>
      <c r="D40" s="8">
        <f>(D39+1)*L40</f>
        <v>2</v>
      </c>
      <c r="E40" s="9">
        <f aca="true" t="shared" si="8" ref="E40:E58">(I39*$B$23)/$B$30*L40</f>
        <v>302.8125</v>
      </c>
      <c r="F40" s="10">
        <f>$B$21/($B$24*$B$30)*L40</f>
        <v>2500</v>
      </c>
      <c r="G40" s="9">
        <f t="shared" si="7"/>
        <v>2802.8125</v>
      </c>
      <c r="H40" s="9">
        <f>(H39+F40)*L40</f>
        <v>5000</v>
      </c>
      <c r="I40" s="39">
        <f>(I39-F40)*L40</f>
        <v>45000</v>
      </c>
      <c r="J40" s="33">
        <f>+E40/(1+$B$17)^(D40+$B$28)</f>
        <v>297.8918762072068</v>
      </c>
      <c r="L40" s="37">
        <f>+IF(TRUNC(I39,0)=0,0,1)</f>
        <v>1</v>
      </c>
    </row>
    <row r="41" spans="3:12" s="2" customFormat="1" ht="15" customHeight="1">
      <c r="C41" s="3"/>
      <c r="D41" s="8">
        <f aca="true" t="shared" si="9" ref="D41:D58">(D40+1)*L41</f>
        <v>3</v>
      </c>
      <c r="E41" s="9">
        <f t="shared" si="8"/>
        <v>286.875</v>
      </c>
      <c r="F41" s="10">
        <f aca="true" t="shared" si="10" ref="F41:F58">$B$21/($B$24*$B$30)*L41</f>
        <v>2500</v>
      </c>
      <c r="G41" s="9">
        <f t="shared" si="7"/>
        <v>2786.875</v>
      </c>
      <c r="H41" s="9">
        <f aca="true" t="shared" si="11" ref="H41:H58">(H40+F41)*L41</f>
        <v>7500</v>
      </c>
      <c r="I41" s="39">
        <f aca="true" t="shared" si="12" ref="I41:I58">(I40-F41)*L41</f>
        <v>42500</v>
      </c>
      <c r="J41" s="33">
        <f aca="true" t="shared" si="13" ref="J41:J58">+E41/(1+$B$17)^(D41+$B$28)</f>
        <v>281.6360026014944</v>
      </c>
      <c r="L41" s="37">
        <f aca="true" t="shared" si="14" ref="L41:L50">+IF(TRUNC(I40,0)=0,0,1)</f>
        <v>1</v>
      </c>
    </row>
    <row r="42" spans="3:12" s="2" customFormat="1" ht="15" customHeight="1">
      <c r="C42" s="3"/>
      <c r="D42" s="8">
        <f t="shared" si="9"/>
        <v>4</v>
      </c>
      <c r="E42" s="9">
        <f t="shared" si="8"/>
        <v>270.9375</v>
      </c>
      <c r="F42" s="10">
        <f t="shared" si="10"/>
        <v>2500</v>
      </c>
      <c r="G42" s="9">
        <f t="shared" si="7"/>
        <v>2770.9375</v>
      </c>
      <c r="H42" s="9">
        <f t="shared" si="11"/>
        <v>10000</v>
      </c>
      <c r="I42" s="39">
        <f t="shared" si="12"/>
        <v>40000</v>
      </c>
      <c r="J42" s="33">
        <f t="shared" si="13"/>
        <v>265.4453949528691</v>
      </c>
      <c r="L42" s="37">
        <f t="shared" si="14"/>
        <v>1</v>
      </c>
    </row>
    <row r="43" spans="3:12" s="2" customFormat="1" ht="15" customHeight="1">
      <c r="C43" s="3"/>
      <c r="D43" s="8">
        <f t="shared" si="9"/>
        <v>5</v>
      </c>
      <c r="E43" s="9">
        <f t="shared" si="8"/>
        <v>254.99999999999997</v>
      </c>
      <c r="F43" s="10">
        <f t="shared" si="10"/>
        <v>2500</v>
      </c>
      <c r="G43" s="9">
        <f t="shared" si="7"/>
        <v>2755</v>
      </c>
      <c r="H43" s="9">
        <f t="shared" si="11"/>
        <v>12500</v>
      </c>
      <c r="I43" s="39">
        <f t="shared" si="12"/>
        <v>37500</v>
      </c>
      <c r="J43" s="33">
        <f t="shared" si="13"/>
        <v>249.31985425441982</v>
      </c>
      <c r="L43" s="37">
        <f t="shared" si="14"/>
        <v>1</v>
      </c>
    </row>
    <row r="44" spans="1:12" s="2" customFormat="1" ht="15" customHeight="1">
      <c r="A44" s="5"/>
      <c r="B44" s="6"/>
      <c r="C44" s="3"/>
      <c r="D44" s="8">
        <f t="shared" si="9"/>
        <v>6</v>
      </c>
      <c r="E44" s="9">
        <f t="shared" si="8"/>
        <v>239.06249999999997</v>
      </c>
      <c r="F44" s="10">
        <f t="shared" si="10"/>
        <v>2500</v>
      </c>
      <c r="G44" s="9">
        <f t="shared" si="7"/>
        <v>2739.0625</v>
      </c>
      <c r="H44" s="9">
        <f t="shared" si="11"/>
        <v>15000</v>
      </c>
      <c r="I44" s="39">
        <f t="shared" si="12"/>
        <v>35000</v>
      </c>
      <c r="J44" s="33">
        <f t="shared" si="13"/>
        <v>233.25918204033593</v>
      </c>
      <c r="L44" s="37">
        <f t="shared" si="14"/>
        <v>1</v>
      </c>
    </row>
    <row r="45" spans="2:12" s="2" customFormat="1" ht="15" customHeight="1">
      <c r="B45" s="4"/>
      <c r="C45" s="3"/>
      <c r="D45" s="8">
        <f t="shared" si="9"/>
        <v>7</v>
      </c>
      <c r="E45" s="9">
        <f t="shared" si="8"/>
        <v>223.12499999999997</v>
      </c>
      <c r="F45" s="10">
        <f t="shared" si="10"/>
        <v>2500</v>
      </c>
      <c r="G45" s="9">
        <f t="shared" si="7"/>
        <v>2723.125</v>
      </c>
      <c r="H45" s="9">
        <f t="shared" si="11"/>
        <v>17500</v>
      </c>
      <c r="I45" s="39">
        <f t="shared" si="12"/>
        <v>32500</v>
      </c>
      <c r="J45" s="33">
        <f t="shared" si="13"/>
        <v>217.2631803845252</v>
      </c>
      <c r="L45" s="37">
        <f t="shared" si="14"/>
        <v>1</v>
      </c>
    </row>
    <row r="46" spans="3:12" s="2" customFormat="1" ht="15" customHeight="1">
      <c r="C46" s="3"/>
      <c r="D46" s="8">
        <f t="shared" si="9"/>
        <v>8</v>
      </c>
      <c r="E46" s="9">
        <f t="shared" si="8"/>
        <v>207.1875</v>
      </c>
      <c r="F46" s="10">
        <f t="shared" si="10"/>
        <v>2500</v>
      </c>
      <c r="G46" s="9">
        <f t="shared" si="7"/>
        <v>2707.1875</v>
      </c>
      <c r="H46" s="9">
        <f t="shared" si="11"/>
        <v>20000</v>
      </c>
      <c r="I46" s="39">
        <f t="shared" si="12"/>
        <v>30000</v>
      </c>
      <c r="J46" s="33">
        <f t="shared" si="13"/>
        <v>201.33165189923716</v>
      </c>
      <c r="L46" s="37">
        <f t="shared" si="14"/>
        <v>1</v>
      </c>
    </row>
    <row r="47" spans="1:12" s="2" customFormat="1" ht="15" customHeight="1">
      <c r="A47" s="3"/>
      <c r="B47" s="3"/>
      <c r="D47" s="8">
        <f t="shared" si="9"/>
        <v>9</v>
      </c>
      <c r="E47" s="9">
        <f t="shared" si="8"/>
        <v>191.25</v>
      </c>
      <c r="F47" s="10">
        <f t="shared" si="10"/>
        <v>2500</v>
      </c>
      <c r="G47" s="9">
        <f t="shared" si="7"/>
        <v>2691.25</v>
      </c>
      <c r="H47" s="9">
        <f t="shared" si="11"/>
        <v>22500</v>
      </c>
      <c r="I47" s="39">
        <f t="shared" si="12"/>
        <v>27500</v>
      </c>
      <c r="J47" s="33">
        <f t="shared" si="13"/>
        <v>185.46439973368788</v>
      </c>
      <c r="L47" s="37">
        <f t="shared" si="14"/>
        <v>1</v>
      </c>
    </row>
    <row r="48" spans="4:12" s="2" customFormat="1" ht="15" customHeight="1">
      <c r="D48" s="8">
        <f t="shared" si="9"/>
        <v>10</v>
      </c>
      <c r="E48" s="9">
        <f t="shared" si="8"/>
        <v>175.3125</v>
      </c>
      <c r="F48" s="10">
        <f t="shared" si="10"/>
        <v>2500</v>
      </c>
      <c r="G48" s="9">
        <f t="shared" si="7"/>
        <v>2675.3125</v>
      </c>
      <c r="H48" s="9">
        <f t="shared" si="11"/>
        <v>25000</v>
      </c>
      <c r="I48" s="39">
        <f t="shared" si="12"/>
        <v>25000</v>
      </c>
      <c r="J48" s="33">
        <f t="shared" si="13"/>
        <v>169.66122757268985</v>
      </c>
      <c r="L48" s="37">
        <f t="shared" si="14"/>
        <v>1</v>
      </c>
    </row>
    <row r="49" spans="4:12" s="2" customFormat="1" ht="15" customHeight="1">
      <c r="D49" s="8">
        <f t="shared" si="9"/>
        <v>11</v>
      </c>
      <c r="E49" s="9">
        <f t="shared" si="8"/>
        <v>159.375</v>
      </c>
      <c r="F49" s="10">
        <f t="shared" si="10"/>
        <v>2500</v>
      </c>
      <c r="G49" s="9">
        <f t="shared" si="7"/>
        <v>2659.375</v>
      </c>
      <c r="H49" s="9">
        <f t="shared" si="11"/>
        <v>27500</v>
      </c>
      <c r="I49" s="39">
        <f t="shared" si="12"/>
        <v>22500</v>
      </c>
      <c r="J49" s="33">
        <f t="shared" si="13"/>
        <v>153.9219396352839</v>
      </c>
      <c r="L49" s="37">
        <f t="shared" si="14"/>
        <v>1</v>
      </c>
    </row>
    <row r="50" spans="4:12" s="2" customFormat="1" ht="15" customHeight="1">
      <c r="D50" s="8">
        <f t="shared" si="9"/>
        <v>12</v>
      </c>
      <c r="E50" s="9">
        <f t="shared" si="8"/>
        <v>143.4375</v>
      </c>
      <c r="F50" s="10">
        <f t="shared" si="10"/>
        <v>2500</v>
      </c>
      <c r="G50" s="9">
        <f t="shared" si="7"/>
        <v>2643.4375</v>
      </c>
      <c r="H50" s="9">
        <f t="shared" si="11"/>
        <v>30000</v>
      </c>
      <c r="I50" s="39">
        <f t="shared" si="12"/>
        <v>20000</v>
      </c>
      <c r="J50" s="33">
        <f t="shared" si="13"/>
        <v>138.24634067337507</v>
      </c>
      <c r="L50" s="37">
        <f t="shared" si="14"/>
        <v>1</v>
      </c>
    </row>
    <row r="51" spans="4:12" s="2" customFormat="1" ht="15" customHeight="1">
      <c r="D51" s="8">
        <f t="shared" si="9"/>
        <v>13</v>
      </c>
      <c r="E51" s="9">
        <f t="shared" si="8"/>
        <v>127.49999999999999</v>
      </c>
      <c r="F51" s="10">
        <f t="shared" si="10"/>
        <v>2500</v>
      </c>
      <c r="G51" s="9">
        <f t="shared" si="7"/>
        <v>2627.5</v>
      </c>
      <c r="H51" s="9">
        <f t="shared" si="11"/>
        <v>32500</v>
      </c>
      <c r="I51" s="39">
        <f t="shared" si="12"/>
        <v>17500</v>
      </c>
      <c r="J51" s="33">
        <f t="shared" si="13"/>
        <v>122.63423597037188</v>
      </c>
      <c r="L51" s="37">
        <v>1</v>
      </c>
    </row>
    <row r="52" spans="4:12" s="2" customFormat="1" ht="15" customHeight="1">
      <c r="D52" s="8">
        <f t="shared" si="9"/>
        <v>14</v>
      </c>
      <c r="E52" s="9">
        <f t="shared" si="8"/>
        <v>111.56249999999999</v>
      </c>
      <c r="F52" s="10">
        <f t="shared" si="10"/>
        <v>2500</v>
      </c>
      <c r="G52" s="9">
        <f t="shared" si="7"/>
        <v>2611.5625</v>
      </c>
      <c r="H52" s="9">
        <f t="shared" si="11"/>
        <v>35000</v>
      </c>
      <c r="I52" s="39">
        <f t="shared" si="12"/>
        <v>15000</v>
      </c>
      <c r="J52" s="33">
        <f t="shared" si="13"/>
        <v>107.08543133982873</v>
      </c>
      <c r="L52" s="37">
        <v>1</v>
      </c>
    </row>
    <row r="53" spans="4:12" s="2" customFormat="1" ht="15" customHeight="1">
      <c r="D53" s="8">
        <f t="shared" si="9"/>
        <v>15</v>
      </c>
      <c r="E53" s="9">
        <f t="shared" si="8"/>
        <v>95.625</v>
      </c>
      <c r="F53" s="10">
        <f t="shared" si="10"/>
        <v>2500</v>
      </c>
      <c r="G53" s="9">
        <f t="shared" si="7"/>
        <v>2595.625</v>
      </c>
      <c r="H53" s="9">
        <f t="shared" si="11"/>
        <v>37500</v>
      </c>
      <c r="I53" s="39">
        <f t="shared" si="12"/>
        <v>12500</v>
      </c>
      <c r="J53" s="33">
        <f t="shared" si="13"/>
        <v>91.59973312409168</v>
      </c>
      <c r="L53" s="37">
        <v>1</v>
      </c>
    </row>
    <row r="54" spans="4:12" s="2" customFormat="1" ht="15" customHeight="1">
      <c r="D54" s="8">
        <f t="shared" si="9"/>
        <v>16</v>
      </c>
      <c r="E54" s="9">
        <f t="shared" si="8"/>
        <v>79.6875</v>
      </c>
      <c r="F54" s="10">
        <f t="shared" si="10"/>
        <v>2500</v>
      </c>
      <c r="G54" s="9">
        <f t="shared" si="7"/>
        <v>2579.6875</v>
      </c>
      <c r="H54" s="9">
        <f t="shared" si="11"/>
        <v>40000</v>
      </c>
      <c r="I54" s="39">
        <f t="shared" si="12"/>
        <v>10000</v>
      </c>
      <c r="J54" s="33">
        <f t="shared" si="13"/>
        <v>76.17694819294752</v>
      </c>
      <c r="L54" s="37">
        <v>1</v>
      </c>
    </row>
    <row r="55" spans="4:12" s="2" customFormat="1" ht="15" customHeight="1">
      <c r="D55" s="8">
        <f t="shared" si="9"/>
        <v>17</v>
      </c>
      <c r="E55" s="9">
        <f t="shared" si="8"/>
        <v>63.74999999999999</v>
      </c>
      <c r="F55" s="10">
        <f t="shared" si="10"/>
        <v>2500</v>
      </c>
      <c r="G55" s="9">
        <f t="shared" si="7"/>
        <v>2563.75</v>
      </c>
      <c r="H55" s="9">
        <f t="shared" si="11"/>
        <v>42500</v>
      </c>
      <c r="I55" s="39">
        <f t="shared" si="12"/>
        <v>7500</v>
      </c>
      <c r="J55" s="33">
        <f t="shared" si="13"/>
        <v>60.816883942276334</v>
      </c>
      <c r="L55" s="37">
        <v>1</v>
      </c>
    </row>
    <row r="56" spans="4:12" s="2" customFormat="1" ht="15" customHeight="1">
      <c r="D56" s="8">
        <f t="shared" si="9"/>
        <v>18</v>
      </c>
      <c r="E56" s="9">
        <f t="shared" si="8"/>
        <v>47.8125</v>
      </c>
      <c r="F56" s="10">
        <f t="shared" si="10"/>
        <v>2500</v>
      </c>
      <c r="G56" s="9">
        <f t="shared" si="7"/>
        <v>2547.8125</v>
      </c>
      <c r="H56" s="9">
        <f t="shared" si="11"/>
        <v>45000</v>
      </c>
      <c r="I56" s="39">
        <f t="shared" si="12"/>
        <v>5000</v>
      </c>
      <c r="J56" s="33">
        <f t="shared" si="13"/>
        <v>45.51934829270721</v>
      </c>
      <c r="L56" s="37">
        <v>1</v>
      </c>
    </row>
    <row r="57" spans="4:12" s="2" customFormat="1" ht="15" customHeight="1">
      <c r="D57" s="8">
        <f t="shared" si="9"/>
        <v>19</v>
      </c>
      <c r="E57" s="9">
        <f t="shared" si="8"/>
        <v>31.874999999999996</v>
      </c>
      <c r="F57" s="10">
        <f t="shared" si="10"/>
        <v>2500</v>
      </c>
      <c r="G57" s="9">
        <f t="shared" si="7"/>
        <v>2531.875</v>
      </c>
      <c r="H57" s="9">
        <f t="shared" si="11"/>
        <v>47500</v>
      </c>
      <c r="I57" s="39">
        <f t="shared" si="12"/>
        <v>2500</v>
      </c>
      <c r="J57" s="33">
        <f t="shared" si="13"/>
        <v>30.28414968827716</v>
      </c>
      <c r="L57" s="37">
        <v>1</v>
      </c>
    </row>
    <row r="58" spans="4:12" s="2" customFormat="1" ht="15" customHeight="1">
      <c r="D58" s="8">
        <f t="shared" si="9"/>
        <v>20</v>
      </c>
      <c r="E58" s="9">
        <f t="shared" si="8"/>
        <v>15.937499999999998</v>
      </c>
      <c r="F58" s="10">
        <f t="shared" si="10"/>
        <v>2500</v>
      </c>
      <c r="G58" s="9">
        <f t="shared" si="7"/>
        <v>2515.9375</v>
      </c>
      <c r="H58" s="9">
        <f t="shared" si="11"/>
        <v>50000</v>
      </c>
      <c r="I58" s="39">
        <f t="shared" si="12"/>
        <v>0</v>
      </c>
      <c r="J58" s="33">
        <f t="shared" si="13"/>
        <v>15.111097095093639</v>
      </c>
      <c r="L58" s="37">
        <v>1</v>
      </c>
    </row>
    <row r="59" ht="15" customHeight="1"/>
    <row r="60" spans="4:10" ht="15" customHeight="1">
      <c r="D60" s="13" t="s">
        <v>14</v>
      </c>
      <c r="E60" s="34">
        <f>SUM(E39:E58)</f>
        <v>3346.875</v>
      </c>
      <c r="F60" s="34">
        <f>SUM(F39:F58)</f>
        <v>50000</v>
      </c>
      <c r="G60" s="34">
        <f>SUM(G39:G58)</f>
        <v>53346.875</v>
      </c>
      <c r="I60" s="13" t="s">
        <v>14</v>
      </c>
      <c r="J60" s="29">
        <f>SUM(J39:J58)</f>
        <v>3256.8820929201197</v>
      </c>
    </row>
    <row r="61" ht="15" customHeight="1">
      <c r="J61" s="1"/>
    </row>
    <row r="62" spans="5:10" s="25" customFormat="1" ht="15" customHeight="1">
      <c r="E62" s="35"/>
      <c r="F62" s="52" t="s">
        <v>23</v>
      </c>
      <c r="G62" s="53"/>
      <c r="H62" s="53"/>
      <c r="I62" s="54"/>
      <c r="J62" s="40">
        <f>J34+J60</f>
        <v>5155.734575453469</v>
      </c>
    </row>
    <row r="63" ht="13.5">
      <c r="A63" s="5"/>
    </row>
  </sheetData>
  <sheetProtection/>
  <mergeCells count="44">
    <mergeCell ref="A1:J1"/>
    <mergeCell ref="A2:J2"/>
    <mergeCell ref="B3:F3"/>
    <mergeCell ref="H3:I3"/>
    <mergeCell ref="A5:G5"/>
    <mergeCell ref="A6:A7"/>
    <mergeCell ref="B6:B7"/>
    <mergeCell ref="C6:D7"/>
    <mergeCell ref="E6:E7"/>
    <mergeCell ref="F6:F7"/>
    <mergeCell ref="G6:G7"/>
    <mergeCell ref="A8:A9"/>
    <mergeCell ref="B8:B9"/>
    <mergeCell ref="C8:D8"/>
    <mergeCell ref="F8:F9"/>
    <mergeCell ref="G8:G9"/>
    <mergeCell ref="C9:D9"/>
    <mergeCell ref="I23:I24"/>
    <mergeCell ref="A12:A13"/>
    <mergeCell ref="B12:B13"/>
    <mergeCell ref="C12:C13"/>
    <mergeCell ref="A15:A16"/>
    <mergeCell ref="B15:B16"/>
    <mergeCell ref="A19:J19"/>
    <mergeCell ref="B28:B29"/>
    <mergeCell ref="A21:A22"/>
    <mergeCell ref="B21:B22"/>
    <mergeCell ref="D21:I22"/>
    <mergeCell ref="J21:J24"/>
    <mergeCell ref="D23:D24"/>
    <mergeCell ref="E23:E24"/>
    <mergeCell ref="F23:F24"/>
    <mergeCell ref="G23:G24"/>
    <mergeCell ref="H23:H24"/>
    <mergeCell ref="A31:A32"/>
    <mergeCell ref="B31:B32"/>
    <mergeCell ref="D36:I37"/>
    <mergeCell ref="J36:J38"/>
    <mergeCell ref="F62:I62"/>
    <mergeCell ref="A24:A25"/>
    <mergeCell ref="B24:B25"/>
    <mergeCell ref="A26:A27"/>
    <mergeCell ref="B26:B27"/>
    <mergeCell ref="A28:A29"/>
  </mergeCells>
  <printOptions/>
  <pageMargins left="0.1968503937007874" right="0.1968503937007874" top="0.5905511811023623" bottom="0.1968503937007874" header="0.2362204724409449" footer="0.5118110236220472"/>
  <pageSetup horizontalDpi="200" verticalDpi="200" orientation="portrait" paperSize="9" scale="68" r:id="rId1"/>
  <headerFooter alignWithMargins="0">
    <oddHeader>&amp;C&amp;"+,Grassetto"&amp;9FONDO REGIONALE DI INGEGNERIA FINANZIARIA (FRIF) + FONDO PER L'OCCUPAZIONE E L'INCLUSIONE (FOI)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2018-06-19T12:33:16Z</cp:lastPrinted>
  <dcterms:created xsi:type="dcterms:W3CDTF">2012-02-12T18:19:34Z</dcterms:created>
  <dcterms:modified xsi:type="dcterms:W3CDTF">2018-10-16T09:49:26Z</dcterms:modified>
  <cp:category/>
  <cp:version/>
  <cp:contentType/>
  <cp:contentStatus/>
</cp:coreProperties>
</file>